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1.a. eelarve koostamine/Eelarve II lugemine/"/>
    </mc:Choice>
  </mc:AlternateContent>
  <xr:revisionPtr revIDLastSave="52" documentId="8_{A274C445-A9D8-4019-8871-71B8BEBF3715}" xr6:coauthVersionLast="46" xr6:coauthVersionMax="46" xr10:uidLastSave="{AA0550C0-B540-40AD-8ED3-6C85342127C1}"/>
  <bookViews>
    <workbookView xWindow="-110" yWindow="-110" windowWidth="25820" windowHeight="14020" xr2:uid="{00000000-000D-0000-FFFF-FFFF00000000}"/>
  </bookViews>
  <sheets>
    <sheet name="Tabel" sheetId="1" r:id="rId1"/>
    <sheet name="Investeeringu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" l="1"/>
  <c r="E12" i="1"/>
  <c r="E149" i="1"/>
  <c r="E148" i="1"/>
  <c r="E147" i="1"/>
  <c r="E145" i="1"/>
  <c r="E143" i="1"/>
  <c r="E142" i="1"/>
  <c r="E140" i="1"/>
  <c r="E139" i="1"/>
  <c r="E138" i="1"/>
  <c r="E136" i="1"/>
  <c r="E133" i="1"/>
  <c r="E131" i="1"/>
  <c r="E130" i="1"/>
  <c r="E129" i="1"/>
  <c r="E128" i="1"/>
  <c r="E124" i="1"/>
  <c r="E123" i="1"/>
  <c r="E120" i="1"/>
  <c r="E119" i="1"/>
  <c r="E118" i="1"/>
  <c r="E113" i="1"/>
  <c r="E111" i="1"/>
  <c r="E110" i="1"/>
  <c r="E109" i="1"/>
  <c r="E108" i="1"/>
  <c r="E107" i="1"/>
  <c r="E106" i="1"/>
  <c r="E105" i="1"/>
  <c r="E103" i="1"/>
  <c r="E95" i="1"/>
  <c r="E94" i="1"/>
  <c r="E93" i="1"/>
  <c r="E91" i="1"/>
  <c r="E88" i="1"/>
  <c r="E87" i="1"/>
  <c r="E86" i="1"/>
  <c r="E85" i="1"/>
  <c r="E83" i="1" s="1"/>
  <c r="E84" i="1"/>
  <c r="E81" i="1"/>
  <c r="E80" i="1"/>
  <c r="E79" i="1"/>
  <c r="E78" i="1"/>
  <c r="E73" i="1"/>
  <c r="E72" i="1"/>
  <c r="E71" i="1"/>
  <c r="E64" i="1"/>
  <c r="E63" i="1"/>
  <c r="E62" i="1" s="1"/>
  <c r="E60" i="1"/>
  <c r="E59" i="1"/>
  <c r="E58" i="1"/>
  <c r="E57" i="1"/>
  <c r="E56" i="1"/>
  <c r="E55" i="1"/>
  <c r="E51" i="1"/>
  <c r="E49" i="1"/>
  <c r="E48" i="1"/>
  <c r="E45" i="1"/>
  <c r="E37" i="1"/>
  <c r="E36" i="1"/>
  <c r="E35" i="1"/>
  <c r="E34" i="1"/>
  <c r="E31" i="1"/>
  <c r="E30" i="1"/>
  <c r="E29" i="1"/>
  <c r="E26" i="1"/>
  <c r="E25" i="1"/>
  <c r="E19" i="1"/>
  <c r="E17" i="1" s="1"/>
  <c r="E18" i="1"/>
  <c r="E16" i="1"/>
  <c r="E15" i="1"/>
  <c r="E14" i="1"/>
  <c r="E9" i="1"/>
  <c r="E7" i="1"/>
  <c r="E6" i="1"/>
  <c r="D12" i="1"/>
  <c r="D124" i="1"/>
  <c r="D30" i="1"/>
  <c r="D29" i="1"/>
  <c r="D128" i="1"/>
  <c r="G135" i="1"/>
  <c r="G122" i="1"/>
  <c r="G104" i="1"/>
  <c r="G97" i="1"/>
  <c r="G90" i="1"/>
  <c r="G83" i="1"/>
  <c r="G66" i="1"/>
  <c r="G62" i="1"/>
  <c r="G54" i="1"/>
  <c r="G47" i="1"/>
  <c r="G33" i="1"/>
  <c r="G28" i="1"/>
  <c r="G23" i="1"/>
  <c r="G17" i="1"/>
  <c r="G13" i="1"/>
  <c r="G5" i="1"/>
  <c r="D80" i="1"/>
  <c r="D66" i="1" s="1"/>
  <c r="D35" i="1"/>
  <c r="D33" i="1" s="1"/>
  <c r="D123" i="1"/>
  <c r="D16" i="1"/>
  <c r="E24" i="2"/>
  <c r="D24" i="2"/>
  <c r="C24" i="2"/>
  <c r="B24" i="2"/>
  <c r="D19" i="2"/>
  <c r="C19" i="2"/>
  <c r="B19" i="2"/>
  <c r="E18" i="2"/>
  <c r="E26" i="2"/>
  <c r="E25" i="2"/>
  <c r="E23" i="2"/>
  <c r="E22" i="2"/>
  <c r="E21" i="2"/>
  <c r="E20" i="2"/>
  <c r="E17" i="2"/>
  <c r="E16" i="2"/>
  <c r="E15" i="2"/>
  <c r="E14" i="2"/>
  <c r="E13" i="2"/>
  <c r="E12" i="2"/>
  <c r="E11" i="2"/>
  <c r="E10" i="2"/>
  <c r="E9" i="2"/>
  <c r="E8" i="2"/>
  <c r="E7" i="2"/>
  <c r="E6" i="2"/>
  <c r="E19" i="2" s="1"/>
  <c r="E5" i="2"/>
  <c r="E4" i="2"/>
  <c r="E3" i="2"/>
  <c r="D47" i="1"/>
  <c r="D23" i="1"/>
  <c r="D17" i="1"/>
  <c r="D54" i="1"/>
  <c r="C54" i="1"/>
  <c r="D62" i="1"/>
  <c r="C62" i="1"/>
  <c r="C66" i="1"/>
  <c r="D83" i="1"/>
  <c r="C83" i="1"/>
  <c r="F83" i="1"/>
  <c r="D90" i="1"/>
  <c r="C90" i="1"/>
  <c r="D135" i="1"/>
  <c r="E97" i="1"/>
  <c r="D97" i="1"/>
  <c r="C97" i="1"/>
  <c r="D104" i="1"/>
  <c r="C104" i="1"/>
  <c r="F104" i="1"/>
  <c r="E5" i="1" l="1"/>
  <c r="E54" i="1"/>
  <c r="D28" i="1"/>
  <c r="D22" i="1" s="1"/>
  <c r="G53" i="1"/>
  <c r="G22" i="1"/>
  <c r="G4" i="1"/>
  <c r="E90" i="1"/>
  <c r="D13" i="1"/>
  <c r="D4" i="1" s="1"/>
  <c r="E66" i="1"/>
  <c r="E28" i="1"/>
  <c r="D122" i="1"/>
  <c r="D53" i="1" s="1"/>
  <c r="E122" i="1"/>
  <c r="E13" i="1"/>
  <c r="E33" i="1"/>
  <c r="E23" i="1"/>
  <c r="E135" i="1"/>
  <c r="E104" i="1"/>
  <c r="H149" i="1"/>
  <c r="E4" i="1" l="1"/>
  <c r="D32" i="1"/>
  <c r="D46" i="1" s="1"/>
  <c r="D52" i="1" s="1"/>
  <c r="G32" i="1"/>
  <c r="G46" i="1" s="1"/>
  <c r="G52" i="1" s="1"/>
  <c r="E22" i="1"/>
  <c r="E53" i="1"/>
  <c r="C48" i="1"/>
  <c r="E47" i="1" s="1"/>
  <c r="E32" i="1" l="1"/>
  <c r="E46" i="1" s="1"/>
  <c r="E52" i="1" s="1"/>
  <c r="F135" i="1"/>
  <c r="F122" i="1"/>
  <c r="F97" i="1"/>
  <c r="F90" i="1"/>
  <c r="F66" i="1"/>
  <c r="F62" i="1"/>
  <c r="F54" i="1"/>
  <c r="F47" i="1"/>
  <c r="F33" i="1"/>
  <c r="F28" i="1"/>
  <c r="F23" i="1"/>
  <c r="F17" i="1"/>
  <c r="F13" i="1"/>
  <c r="F5" i="1"/>
  <c r="F53" i="1" l="1"/>
  <c r="F22" i="1"/>
  <c r="F4" i="1"/>
  <c r="F32" i="1" l="1"/>
  <c r="F46" i="1" s="1"/>
  <c r="F52" i="1" s="1"/>
  <c r="C135" i="1"/>
  <c r="C122" i="1"/>
  <c r="C53" i="1" s="1"/>
  <c r="C47" i="1"/>
  <c r="C33" i="1"/>
  <c r="C28" i="1"/>
  <c r="C23" i="1"/>
  <c r="C17" i="1"/>
  <c r="C13" i="1"/>
  <c r="C5" i="1"/>
  <c r="H135" i="1"/>
  <c r="H122" i="1"/>
  <c r="H104" i="1"/>
  <c r="H97" i="1"/>
  <c r="H90" i="1"/>
  <c r="H83" i="1"/>
  <c r="H66" i="1"/>
  <c r="H62" i="1"/>
  <c r="H54" i="1"/>
  <c r="H47" i="1"/>
  <c r="H33" i="1"/>
  <c r="H28" i="1"/>
  <c r="H23" i="1"/>
  <c r="H17" i="1"/>
  <c r="H13" i="1"/>
  <c r="H5" i="1"/>
  <c r="H53" i="1" l="1"/>
  <c r="C22" i="1"/>
  <c r="H22" i="1"/>
  <c r="C4" i="1"/>
  <c r="H4" i="1"/>
  <c r="H32" i="1" l="1"/>
  <c r="H46" i="1" s="1"/>
  <c r="H52" i="1" s="1"/>
  <c r="C32" i="1"/>
  <c r="C46" i="1" l="1"/>
  <c r="C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Maire Appo</author>
  </authors>
  <commentList>
    <comment ref="D12" authorId="0" shapeId="0" xr:uid="{D603C61C-DCD9-4E6C-9CDA-12B83FC9881A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Lasteaia kohatasu (lisarühm) 2000, sotsiaalteenused 3800</t>
        </r>
      </text>
    </comment>
    <comment ref="D14" authorId="0" shapeId="0" xr:uid="{9BE655D3-91F5-4362-818A-51D340675619}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tasandusfond +42368
</t>
        </r>
      </text>
    </comment>
    <comment ref="D15" authorId="0" shapeId="0" xr:uid="{7A0F7CAC-5B40-4856-8683-0248BAC960A9}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Haridustulud -28929
Noorsootöö -21590
toimet.-10869
muu sots t. +15524
teed +815
lasteaia töötajad +1913
muu +176
</t>
        </r>
      </text>
    </comment>
    <comment ref="D16" authorId="0" shapeId="0" xr:uid="{84E143C5-E14B-45BC-B1D1-3700D4109600}">
      <text>
        <r>
          <rPr>
            <b/>
            <sz val="9"/>
            <color indexed="81"/>
            <rFont val="Segoe UI"/>
            <charset val="1"/>
          </rPr>
          <t>Maire Appo:
Kredex lammutamistoetus 107 tuh</t>
        </r>
        <r>
          <rPr>
            <sz val="9"/>
            <color indexed="81"/>
            <rFont val="Segoe UI"/>
            <charset val="1"/>
          </rPr>
          <t xml:space="preserve">
RM toetus Tõrva, Otepää ühisprojektile 20tuh, Riigieelarve toetus 10 tuh ja Päästeameti toetus 5 tuh
</t>
        </r>
      </text>
    </comment>
    <comment ref="D25" authorId="0" shapeId="0" xr:uid="{E4F8EF1F-7CD6-4DEA-9336-BA1E653A93BD}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eakate sünnipäevatoetusele lisaks</t>
        </r>
      </text>
    </comment>
    <comment ref="D35" authorId="0" shapeId="0" xr:uid="{8A9D8F26-B349-4D37-AED0-7F742D958FD1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Spet.eluaseme toetus 90000; gümn parkla 28000; terviseradade proj.15000; staadioni silla ehitus </t>
        </r>
      </text>
    </comment>
    <comment ref="D36" authorId="0" shapeId="0" xr:uid="{0A7BDAFE-249A-4259-A27D-F10255D9D1FD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Spetsialistide eluaseme meetme toetus</t>
        </r>
      </text>
    </comment>
    <comment ref="D37" authorId="0" shapeId="0" xr:uid="{FCBB43B5-57E4-4B0F-A05F-D8B7C5E80D77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Antav toetus ujula ehituseks -140000; </t>
        </r>
      </text>
    </comment>
    <comment ref="D60" authorId="0" shapeId="0" xr:uid="{33345829-99C2-407C-81F9-51A600D46FAC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Projekt "Tõrva VV ja Otepää VV ning nende hallatavate asutuste optimaalse piirkondliku struktuuri väljatöötamine"</t>
        </r>
      </text>
    </comment>
    <comment ref="D80" authorId="0" shapeId="0" xr:uid="{4AB3DA7A-43AB-46BC-A730-7B337F3834CC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Hoonete lammutamise kulud 82 tuh,
Investeerimistegevuse muudatused: spets. Elaaseme toetus 90 tuh;  ujula eh. Toetus -140 tuh
</t>
        </r>
      </text>
    </comment>
    <comment ref="D105" authorId="0" shapeId="0" xr:uid="{023E32ED-83AD-4D0F-86E0-C086CFCE09E3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terviseradade investeeringu omaosalus 15000
</t>
        </r>
      </text>
    </comment>
    <comment ref="D110" authorId="0" shapeId="0" xr:uid="{AF9FC368-B66F-4386-B485-BD8F15B620AE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Laulu ja tantsupoe toetus (2020.a. laekumine)</t>
        </r>
      </text>
    </comment>
    <comment ref="D123" authorId="0" shapeId="0" xr:uid="{4A841B3E-52C0-4F9C-A574-53B6020AE89B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LA Mõmmik päikesesirmi rek 6766; lisarühma inv. 12000, lisarühma personal 16000
Ritsu lasteaed personal 11300
Ritsu lasteaed mänguväljak 2500</t>
        </r>
      </text>
    </comment>
    <comment ref="D124" authorId="0" shapeId="0" xr:uid="{C67817D1-7C7F-4C3D-BE8B-5A351E81C78A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TG madalseiklusrada 5000.-; Ala PK aiaremont ja mänguväljak 2500
Inv.tegevused: staadioni silla ehitus 105 tuh, gümn.kivisillutis 28 tuh.
Loodusproj omaosalus 5900
</t>
        </r>
      </text>
    </comment>
    <comment ref="D128" authorId="0" shapeId="0" xr:uid="{D33BEC29-A18A-46A0-AF4D-C9FC19296808}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2020.a. jääk huviharidus 90540 ja 2021.a. toetus -21590
</t>
        </r>
      </text>
    </comment>
    <comment ref="D140" authorId="0" shapeId="0" xr:uid="{F30B282C-33C9-4599-A91A-60E066369784}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Sünnipäevatoetuse suurendamine 40 eurolt 50 eurole</t>
        </r>
      </text>
    </comment>
    <comment ref="D142" authorId="0" shapeId="0" xr:uid="{30C110C2-B63E-4F4C-AC4C-F002FA4A4D3C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Asenduskodude kulud</t>
        </r>
      </text>
    </comment>
    <comment ref="D143" authorId="0" shapeId="0" xr:uid="{D13FDFCE-51BE-40C9-894F-05846B7B5C4B}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Kodud tuleohutuks -projekti kulud</t>
        </r>
      </text>
    </comment>
  </commentList>
</comments>
</file>

<file path=xl/sharedStrings.xml><?xml version="1.0" encoding="utf-8"?>
<sst xmlns="http://schemas.openxmlformats.org/spreadsheetml/2006/main" count="303" uniqueCount="301">
  <si>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</si>
  <si>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</si>
  <si>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</si>
  <si>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</si>
  <si>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</si>
  <si>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</si>
  <si>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</si>
  <si>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</si>
  <si>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</si>
  <si>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</si>
  <si>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</si>
  <si>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</si>
  <si>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</si>
  <si>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</si>
  <si>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</si>
  <si>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</si>
  <si>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</si>
  <si>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</si>
  <si>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</si>
  <si>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</si>
  <si>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</si>
  <si>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</si>
  <si>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</si>
  <si>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</si>
  <si>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</si>
  <si>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</si>
  <si>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</si>
  <si>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</si>
  <si>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</si>
  <si>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</si>
  <si>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</si>
  <si>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</si>
  <si>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</si>
  <si>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</si>
  <si>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</si>
  <si>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</si>
  <si>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</si>
  <si>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</si>
  <si>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</si>
  <si>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</si>
  <si>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</si>
  <si>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</si>
  <si>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</si>
  <si>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</si>
  <si>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</si>
  <si>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</si>
  <si>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</si>
  <si>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</si>
  <si>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</si>
  <si>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</si>
  <si>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</si>
  <si>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</si>
  <si>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</si>
  <si>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</si>
  <si>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</si>
  <si>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</si>
  <si>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</si>
  <si>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</si>
  <si>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</si>
  <si>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</si>
  <si>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</si>
  <si>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</si>
  <si>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</si>
  <si>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</si>
  <si>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</si>
  <si>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</si>
  <si>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</si>
  <si>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</si>
  <si>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</si>
  <si>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</si>
  <si>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</si>
  <si>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</si>
  <si>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</si>
  <si>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</si>
  <si>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</si>
  <si>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</si>
  <si>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</si>
  <si>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</si>
  <si>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</si>
  <si>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</si>
  <si>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</si>
  <si>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</si>
  <si>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</si>
  <si>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</si>
  <si>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</si>
  <si>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</si>
  <si>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</si>
  <si>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</si>
  <si>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</si>
  <si>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</si>
  <si>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</si>
  <si>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</si>
  <si>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</si>
  <si>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</si>
  <si>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</si>
  <si>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</si>
  <si>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</si>
  <si>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</si>
  <si>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</si>
  <si>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</si>
  <si>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</si>
  <si>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</si>
  <si>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</si>
  <si>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</si>
  <si>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</si>
  <si>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</si>
  <si>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</si>
  <si>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</si>
  <si>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</si>
  <si>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</si>
  <si>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</si>
  <si>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</si>
  <si>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</si>
  <si>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</si>
  <si>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</si>
  <si>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</si>
  <si>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</si>
  <si>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</si>
  <si>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</si>
  <si>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</si>
  <si>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</si>
  <si>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</si>
  <si>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</si>
  <si>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</si>
  <si>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</si>
  <si>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</si>
  <si>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</si>
  <si>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</si>
  <si>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</si>
  <si>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</si>
  <si>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</si>
  <si>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</si>
  <si>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</si>
  <si>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</si>
  <si>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</si>
  <si>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</si>
  <si>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</si>
  <si>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</si>
  <si>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</si>
  <si>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</si>
  <si>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</si>
  <si>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</si>
  <si>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</si>
  <si>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</si>
  <si>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</si>
  <si>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</si>
  <si>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</si>
  <si>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</si>
  <si>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</si>
  <si>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</si>
  <si>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</si>
  <si>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</si>
  <si>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</si>
  <si>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</si>
  <si>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</si>
  <si>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</si>
  <si>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</si>
  <si>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</si>
  <si>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</si>
  <si>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</si>
  <si>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</si>
  <si>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</si>
  <si>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</si>
  <si>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</si>
  <si>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</si>
  <si>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</si>
  <si>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</si>
  <si>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</si>
  <si>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</si>
  <si>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</si>
  <si>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</si>
  <si>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</si>
  <si>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</si>
  <si>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</si>
  <si>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</si>
  <si>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</si>
  <si>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</si>
  <si>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</si>
  <si>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</si>
  <si>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</si>
  <si>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</si>
  <si>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</si>
  <si>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</si>
  <si>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</si>
  <si>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</si>
  <si>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</si>
  <si>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</si>
  <si>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</si>
  <si>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</si>
  <si>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</si>
  <si>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</si>
  <si>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</si>
  <si>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</si>
  <si>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</si>
  <si>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</si>
  <si>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</si>
  <si>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</si>
  <si>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</si>
  <si>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</si>
  <si>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</si>
  <si>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</si>
  <si>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</si>
  <si>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</si>
  <si>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</si>
  <si>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</si>
  <si>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</si>
  <si>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</si>
  <si>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</si>
  <si>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</si>
  <si>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</si>
  <si>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</si>
  <si>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</si>
  <si>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</si>
  <si>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</si>
  <si>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</si>
  <si>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</si>
  <si>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09510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</si>
  <si>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</si>
  <si>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</si>
  <si>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</si>
  <si>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</si>
  <si>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</si>
  <si>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</si>
  <si>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</si>
  <si>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</si>
  <si>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</si>
  <si>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</si>
  <si>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</si>
  <si>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</si>
  <si>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</si>
  <si>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</si>
  <si>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</si>
  <si>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</si>
  <si>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</si>
  <si>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</si>
  <si>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</si>
  <si>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</si>
  <si>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</si>
  <si>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</si>
  <si>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</si>
  <si>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</si>
  <si>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</si>
  <si>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</si>
  <si>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</si>
  <si>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</si>
  <si>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</si>
  <si>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</si>
  <si>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</si>
  <si>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</si>
  <si>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</si>
  <si>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</si>
  <si>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</si>
  <si>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</si>
  <si>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</si>
  <si>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</si>
  <si>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</si>
  <si>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</si>
  <si>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</si>
  <si>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</si>
  <si>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</si>
  <si>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</si>
  <si>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</si>
  <si>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</si>
  <si>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</si>
  <si>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</si>
  <si>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</si>
  <si>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</si>
  <si>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2020 eelarve</t>
  </si>
  <si>
    <t>Põhivara soetuseks saadav sihtfin (+)</t>
  </si>
  <si>
    <t>Põhivara soetuseks antav sihtfin (-)</t>
  </si>
  <si>
    <t>TÕRVA VALD 2021.a eelarve eelnõu</t>
  </si>
  <si>
    <t xml:space="preserve">2019 tegelik </t>
  </si>
  <si>
    <t>2021 eelarve</t>
  </si>
  <si>
    <t>Soetus ja rekonstrueerimine:</t>
  </si>
  <si>
    <t>Tänava ehitus Ujula ja Kesk tn rekonstrueerimine Linna külas</t>
  </si>
  <si>
    <t>Teede investeering</t>
  </si>
  <si>
    <t>Maa mõõdistamine (seoses üldplaneeringuga)</t>
  </si>
  <si>
    <t>Kaasav eelarve investeeringuteks</t>
  </si>
  <si>
    <t>Muinsuskaitse all olevate objektide (linnus, kirik, kabel) rek töödeks</t>
  </si>
  <si>
    <t>Vanamõisa hüppetorni ehitusprojekti koostamine</t>
  </si>
  <si>
    <t>Valla välisvalgustuse rekonstrueerimine (projekt)</t>
  </si>
  <si>
    <t>Vallavalitsuse hoone I korruse ventilatsiooni ehitus</t>
  </si>
  <si>
    <t>Mobiilne ekraan keskväljakule</t>
  </si>
  <si>
    <t>Rulli küla välisvalgustus</t>
  </si>
  <si>
    <t>Parkla ehitus noortekeskuse juurde</t>
  </si>
  <si>
    <t>Kalmistu parklaala ehitus</t>
  </si>
  <si>
    <t xml:space="preserve">Gümnaasiumi terviseradade investeering </t>
  </si>
  <si>
    <t>Tõrva Gümnaasiumi staadioni rekonstrueerimine</t>
  </si>
  <si>
    <t>Tõrva kaarsilla rekonstrueerimine</t>
  </si>
  <si>
    <t>Antavad toetused:</t>
  </si>
  <si>
    <t>Toetus Mulgi elamuskeskuse ehituseks</t>
  </si>
  <si>
    <t>Toetus ujula ehituseks</t>
  </si>
  <si>
    <t>Toetus hajaasustuse projektidele (teed, vesi- ja kanalisatsioon)</t>
  </si>
  <si>
    <t>Intressid:</t>
  </si>
  <si>
    <t>Laenuintressid</t>
  </si>
  <si>
    <t>Muutus</t>
  </si>
  <si>
    <t>Tõrva kinohoone rekonstrueerimine</t>
  </si>
  <si>
    <t>Kokku</t>
  </si>
  <si>
    <t>2020 tegelik</t>
  </si>
  <si>
    <t>2.lugemine</t>
  </si>
  <si>
    <t>2021 eelarve 1.lugemine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</si>
</sst>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sz val="11"/>
      <name val="Arial"/>
      <family val="1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7" fillId="0" borderId="0"/>
  </cellStyleXfs>
  <cellXfs count="89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1" fillId="0" borderId="12" xfId="0" applyNumberFormat="1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left"/>
    </xf>
    <xf numFmtId="49" fontId="13" fillId="0" borderId="7" xfId="0" applyNumberFormat="1" applyFont="1" applyFill="1" applyBorder="1" applyAlignment="1">
      <alignment horizontal="left"/>
    </xf>
    <xf numFmtId="4" fontId="0" fillId="0" borderId="0" xfId="0" applyNumberFormat="1"/>
    <xf numFmtId="49" fontId="6" fillId="0" borderId="12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/>
    </xf>
    <xf numFmtId="4" fontId="4" fillId="0" borderId="3" xfId="2" applyNumberFormat="1" applyFont="1" applyFill="1" applyBorder="1" applyProtection="1">
      <protection locked="0"/>
    </xf>
    <xf numFmtId="0" fontId="4" fillId="0" borderId="3" xfId="1" applyFont="1" applyBorder="1"/>
    <xf numFmtId="4" fontId="4" fillId="0" borderId="1" xfId="1" applyNumberFormat="1" applyFont="1" applyBorder="1" applyProtection="1"/>
    <xf numFmtId="49" fontId="10" fillId="0" borderId="13" xfId="0" applyNumberFormat="1" applyFont="1" applyFill="1" applyBorder="1" applyAlignment="1">
      <alignment horizontal="left"/>
    </xf>
    <xf numFmtId="4" fontId="1" fillId="0" borderId="13" xfId="1" applyNumberFormat="1" applyFont="1" applyBorder="1" applyAlignment="1" applyProtection="1"/>
    <xf numFmtId="4" fontId="4" fillId="0" borderId="1" xfId="1" applyNumberFormat="1" applyFont="1" applyBorder="1" applyAlignment="1" applyProtection="1"/>
    <xf numFmtId="49" fontId="10" fillId="0" borderId="12" xfId="0" applyNumberFormat="1" applyFont="1" applyFill="1" applyBorder="1" applyAlignment="1">
      <alignment horizontal="left"/>
    </xf>
    <xf numFmtId="49" fontId="11" fillId="0" borderId="13" xfId="0" applyNumberFormat="1" applyFont="1" applyFill="1" applyBorder="1" applyAlignment="1">
      <alignment horizontal="left" wrapText="1"/>
    </xf>
    <xf numFmtId="4" fontId="1" fillId="0" borderId="13" xfId="1" applyNumberFormat="1" applyFont="1" applyBorder="1" applyAlignment="1" applyProtection="1">
      <protection locked="0"/>
    </xf>
    <xf numFmtId="49" fontId="11" fillId="0" borderId="12" xfId="0" applyNumberFormat="1" applyFont="1" applyFill="1" applyBorder="1" applyAlignment="1">
      <alignment horizontal="left"/>
    </xf>
    <xf numFmtId="0" fontId="14" fillId="0" borderId="13" xfId="2" applyFont="1" applyFill="1" applyBorder="1" applyAlignment="1">
      <alignment horizontal="left"/>
    </xf>
    <xf numFmtId="49" fontId="9" fillId="0" borderId="8" xfId="0" applyNumberFormat="1" applyFont="1" applyFill="1" applyBorder="1" applyAlignment="1">
      <alignment horizontal="left"/>
    </xf>
    <xf numFmtId="0" fontId="22" fillId="0" borderId="1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justify" vertical="center" wrapText="1"/>
    </xf>
    <xf numFmtId="3" fontId="23" fillId="0" borderId="15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3" fontId="22" fillId="0" borderId="1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right"/>
    </xf>
  </cellXfs>
  <cellStyles count="4">
    <cellStyle name="Normaallaad" xfId="0" builtinId="0"/>
    <cellStyle name="Normal" xfId="3" xr:uid="{18F7DD7A-D036-4D1E-B103-230F36A67991}"/>
    <cellStyle name="Normal 2" xfId="1" xr:uid="{00000000-0005-0000-0000-000001000000}"/>
    <cellStyle name="Normal_Sheet1 2" xfId="2" xr:uid="{00000000-0005-0000-0000-000002000000}"/>
  </cellStyles>
  <dxfs count="6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zoomScale="130" zoomScaleNormal="130" workbookViewId="0">
      <selection activeCell="D32" sqref="D32"/>
    </sheetView>
  </sheetViews>
  <sheetFormatPr defaultRowHeight="15.75" customHeight="1" x14ac:dyDescent="0.35"/>
  <cols>
    <col min="1" max="1" width="6.453125" customWidth="1"/>
    <col min="2" max="2" width="33.6328125" customWidth="1"/>
    <col min="3" max="3" width="13.453125" customWidth="1"/>
    <col min="4" max="4" width="13.54296875" customWidth="1"/>
    <col min="5" max="5" width="13.36328125" customWidth="1"/>
    <col min="6" max="6" width="12.81640625" customWidth="1"/>
    <col min="7" max="7" width="13.36328125" customWidth="1"/>
    <col min="8" max="8" width="12.54296875" customWidth="1"/>
    <col min="9" max="10" width="19.54296875" customWidth="1"/>
    <col min="11" max="11" width="23.1796875" customWidth="1"/>
  </cols>
  <sheetData>
    <row r="1" spans="1:12" ht="15.75" customHeight="1" x14ac:dyDescent="0.35">
      <c r="F1" s="17"/>
      <c r="G1" s="17"/>
      <c r="H1" s="17"/>
      <c r="K1" s="17"/>
      <c r="L1" s="17"/>
    </row>
    <row r="2" spans="1:12" ht="15.75" customHeight="1" thickBot="1" x14ac:dyDescent="0.4">
      <c r="A2" s="1" t="s">
        <v>270</v>
      </c>
      <c r="B2" s="2"/>
      <c r="C2" s="2"/>
      <c r="D2" s="2"/>
      <c r="E2" s="2"/>
      <c r="F2" s="17"/>
      <c r="G2" s="17"/>
      <c r="H2" s="17"/>
      <c r="K2" s="17"/>
      <c r="L2" s="17"/>
    </row>
    <row r="3" spans="1:12" ht="54" customHeight="1" thickBot="1" x14ac:dyDescent="0.4">
      <c r="A3" s="2"/>
      <c r="B3" s="6"/>
      <c r="C3" s="16" t="s">
        <v>300</v>
      </c>
      <c r="D3" s="16" t="s">
        <v>299</v>
      </c>
      <c r="E3" s="16" t="s">
        <v>272</v>
      </c>
      <c r="F3" s="16" t="s">
        <v>267</v>
      </c>
      <c r="G3" s="16" t="s">
        <v>298</v>
      </c>
      <c r="H3" s="56" t="s">
        <v>271</v>
      </c>
    </row>
    <row r="4" spans="1:12" ht="15.75" customHeight="1" thickBot="1" x14ac:dyDescent="0.4">
      <c r="A4" s="22"/>
      <c r="B4" s="59" t="s">
        <v>0</v>
      </c>
      <c r="C4" s="7">
        <f>C5+C12+C13+C17</f>
        <v>8756337</v>
      </c>
      <c r="D4" s="7">
        <f t="shared" ref="D4" si="0">D5+D12+D13+D17</f>
        <v>147208</v>
      </c>
      <c r="E4" s="7">
        <f>E5+E12+E13+E17</f>
        <v>8903545</v>
      </c>
      <c r="F4" s="7">
        <f>F5+F12+F13+F17</f>
        <v>9191343</v>
      </c>
      <c r="G4" s="7">
        <f>G5+G12+G13+G17</f>
        <v>9319548</v>
      </c>
      <c r="H4" s="8">
        <f>H5+H12+H13+H17</f>
        <v>8574991</v>
      </c>
    </row>
    <row r="5" spans="1:12" ht="15.75" customHeight="1" x14ac:dyDescent="0.35">
      <c r="A5" s="23" t="s">
        <v>1</v>
      </c>
      <c r="B5" s="23" t="s">
        <v>2</v>
      </c>
      <c r="C5" s="18">
        <f>SUM(C6:C11)</f>
        <v>4885250</v>
      </c>
      <c r="D5" s="18"/>
      <c r="E5" s="18">
        <f>SUM(E6:E11)</f>
        <v>4885250</v>
      </c>
      <c r="F5" s="18">
        <f>SUM(F6:F11)</f>
        <v>4770604</v>
      </c>
      <c r="G5" s="18">
        <f>SUM(G6:G11)</f>
        <v>4909819</v>
      </c>
      <c r="H5" s="19">
        <f>SUM(H6:H11)</f>
        <v>4743178</v>
      </c>
    </row>
    <row r="6" spans="1:12" ht="15.75" customHeight="1" x14ac:dyDescent="0.35">
      <c r="A6" s="24" t="s">
        <v>3</v>
      </c>
      <c r="B6" s="24" t="s">
        <v>4</v>
      </c>
      <c r="C6" s="37">
        <v>4580000</v>
      </c>
      <c r="D6" s="37"/>
      <c r="E6" s="37">
        <f>C6+D6</f>
        <v>4580000</v>
      </c>
      <c r="F6" s="37">
        <v>4465304</v>
      </c>
      <c r="G6" s="37">
        <v>4608029</v>
      </c>
      <c r="H6" s="37">
        <v>4435167</v>
      </c>
    </row>
    <row r="7" spans="1:12" ht="15.75" customHeight="1" x14ac:dyDescent="0.35">
      <c r="A7" s="24" t="s">
        <v>5</v>
      </c>
      <c r="B7" s="24" t="s">
        <v>6</v>
      </c>
      <c r="C7" s="37">
        <v>305000</v>
      </c>
      <c r="D7" s="37"/>
      <c r="E7" s="37">
        <f>C7+D7</f>
        <v>305000</v>
      </c>
      <c r="F7" s="37">
        <v>305000</v>
      </c>
      <c r="G7" s="37">
        <v>301589</v>
      </c>
      <c r="H7" s="37">
        <v>307914</v>
      </c>
    </row>
    <row r="8" spans="1:12" ht="15.75" customHeight="1" x14ac:dyDescent="0.35">
      <c r="A8" s="24" t="s">
        <v>7</v>
      </c>
      <c r="B8" s="24" t="s">
        <v>8</v>
      </c>
      <c r="C8" s="37"/>
      <c r="D8" s="37"/>
      <c r="E8" s="37"/>
      <c r="F8" s="37"/>
      <c r="G8" s="37"/>
      <c r="H8" s="37"/>
    </row>
    <row r="9" spans="1:12" ht="15.75" customHeight="1" x14ac:dyDescent="0.35">
      <c r="A9" s="24" t="s">
        <v>9</v>
      </c>
      <c r="B9" s="24" t="s">
        <v>10</v>
      </c>
      <c r="C9" s="37">
        <v>250</v>
      </c>
      <c r="D9" s="37"/>
      <c r="E9" s="37">
        <f>C9+D9</f>
        <v>250</v>
      </c>
      <c r="F9" s="37">
        <v>300</v>
      </c>
      <c r="G9" s="37">
        <v>201</v>
      </c>
      <c r="H9" s="37">
        <v>97</v>
      </c>
    </row>
    <row r="10" spans="1:12" ht="15.75" customHeight="1" x14ac:dyDescent="0.35">
      <c r="A10" s="24" t="s">
        <v>11</v>
      </c>
      <c r="B10" s="63" t="s">
        <v>12</v>
      </c>
      <c r="C10" s="37"/>
      <c r="D10" s="37"/>
      <c r="E10" s="37"/>
      <c r="F10" s="37"/>
      <c r="G10" s="37"/>
      <c r="H10" s="37"/>
    </row>
    <row r="11" spans="1:12" ht="15.75" customHeight="1" thickBot="1" x14ac:dyDescent="0.4">
      <c r="A11" s="43" t="s">
        <v>13</v>
      </c>
      <c r="B11" s="43" t="s">
        <v>14</v>
      </c>
      <c r="C11" s="44"/>
      <c r="D11" s="44"/>
      <c r="E11" s="44"/>
      <c r="F11" s="44"/>
      <c r="G11" s="44"/>
      <c r="H11" s="44"/>
    </row>
    <row r="12" spans="1:12" s="49" customFormat="1" ht="15.75" customHeight="1" thickBot="1" x14ac:dyDescent="0.4">
      <c r="A12" s="45" t="s">
        <v>15</v>
      </c>
      <c r="B12" s="45" t="s">
        <v>16</v>
      </c>
      <c r="C12" s="48">
        <v>385350</v>
      </c>
      <c r="D12" s="48">
        <f>2000+3800</f>
        <v>5800</v>
      </c>
      <c r="E12" s="48">
        <f>C12+D12</f>
        <v>391150</v>
      </c>
      <c r="F12" s="48">
        <v>371599</v>
      </c>
      <c r="G12" s="48">
        <v>377441</v>
      </c>
      <c r="H12" s="48">
        <v>392476</v>
      </c>
    </row>
    <row r="13" spans="1:12" ht="15.75" customHeight="1" thickBot="1" x14ac:dyDescent="0.4">
      <c r="A13" s="45"/>
      <c r="B13" s="45" t="s">
        <v>17</v>
      </c>
      <c r="C13" s="3">
        <f>C14+C15+C16</f>
        <v>3468737</v>
      </c>
      <c r="D13" s="3">
        <f t="shared" ref="D13" si="1">D14+D15+D16</f>
        <v>141408</v>
      </c>
      <c r="E13" s="3">
        <f>E14+E15+E16</f>
        <v>3610145</v>
      </c>
      <c r="F13" s="3">
        <f>F14+F15+F16</f>
        <v>4009816</v>
      </c>
      <c r="G13" s="3">
        <f>G14+G15+G16</f>
        <v>3990718</v>
      </c>
      <c r="H13" s="9">
        <f>H14+H15+H16</f>
        <v>3413293</v>
      </c>
    </row>
    <row r="14" spans="1:12" ht="15.75" customHeight="1" x14ac:dyDescent="0.35">
      <c r="A14" s="46" t="s">
        <v>18</v>
      </c>
      <c r="B14" s="46" t="s">
        <v>19</v>
      </c>
      <c r="C14" s="47">
        <v>1050000</v>
      </c>
      <c r="D14" s="47">
        <v>42368</v>
      </c>
      <c r="E14" s="37">
        <f t="shared" ref="E14:E16" si="2">C14+D14</f>
        <v>1092368</v>
      </c>
      <c r="F14" s="47">
        <v>1043908</v>
      </c>
      <c r="G14" s="47">
        <v>1043908</v>
      </c>
      <c r="H14" s="47">
        <v>946980</v>
      </c>
    </row>
    <row r="15" spans="1:12" ht="15.75" customHeight="1" x14ac:dyDescent="0.35">
      <c r="A15" s="24" t="s">
        <v>20</v>
      </c>
      <c r="B15" s="24" t="s">
        <v>21</v>
      </c>
      <c r="C15" s="37">
        <v>2383600</v>
      </c>
      <c r="D15" s="37">
        <v>-42960</v>
      </c>
      <c r="E15" s="37">
        <f t="shared" si="2"/>
        <v>2340640</v>
      </c>
      <c r="F15" s="37">
        <v>2824813</v>
      </c>
      <c r="G15" s="37">
        <v>2824813</v>
      </c>
      <c r="H15" s="37">
        <v>2274547</v>
      </c>
    </row>
    <row r="16" spans="1:12" ht="15.75" customHeight="1" thickBot="1" x14ac:dyDescent="0.4">
      <c r="A16" s="55" t="s">
        <v>22</v>
      </c>
      <c r="B16" s="66" t="s">
        <v>23</v>
      </c>
      <c r="C16" s="44">
        <v>35137</v>
      </c>
      <c r="D16" s="44">
        <f>107000+20000+10000+5000</f>
        <v>142000</v>
      </c>
      <c r="E16" s="37">
        <f t="shared" si="2"/>
        <v>177137</v>
      </c>
      <c r="F16" s="44">
        <v>141095</v>
      </c>
      <c r="G16" s="44">
        <v>121997</v>
      </c>
      <c r="H16" s="44">
        <v>191766</v>
      </c>
    </row>
    <row r="17" spans="1:8" ht="15.75" customHeight="1" thickBot="1" x14ac:dyDescent="0.4">
      <c r="A17" s="45"/>
      <c r="B17" s="45" t="s">
        <v>24</v>
      </c>
      <c r="C17" s="9">
        <f>SUM(C18:C21)</f>
        <v>17000</v>
      </c>
      <c r="D17" s="9">
        <f t="shared" ref="D17" si="3">SUM(D18:D21)</f>
        <v>0</v>
      </c>
      <c r="E17" s="9">
        <f>SUM(E18:E21)</f>
        <v>17000</v>
      </c>
      <c r="F17" s="9">
        <f>SUM(F18:F21)</f>
        <v>39324</v>
      </c>
      <c r="G17" s="9">
        <f>SUM(G18:G21)</f>
        <v>41570</v>
      </c>
      <c r="H17" s="9">
        <f>SUM(H18:H21)</f>
        <v>26044</v>
      </c>
    </row>
    <row r="18" spans="1:8" ht="15.75" customHeight="1" x14ac:dyDescent="0.35">
      <c r="A18" s="46" t="s">
        <v>25</v>
      </c>
      <c r="B18" s="46" t="s">
        <v>26</v>
      </c>
      <c r="C18" s="47">
        <v>8000</v>
      </c>
      <c r="D18" s="47"/>
      <c r="E18" s="37">
        <f t="shared" ref="E18:E19" si="4">C18+D18</f>
        <v>8000</v>
      </c>
      <c r="F18" s="47">
        <v>8000</v>
      </c>
      <c r="G18" s="47">
        <v>8061</v>
      </c>
      <c r="H18" s="47">
        <v>4223</v>
      </c>
    </row>
    <row r="19" spans="1:8" ht="15.75" customHeight="1" x14ac:dyDescent="0.35">
      <c r="A19" s="24" t="s">
        <v>27</v>
      </c>
      <c r="B19" s="63" t="s">
        <v>28</v>
      </c>
      <c r="C19" s="37">
        <v>9000</v>
      </c>
      <c r="D19" s="37"/>
      <c r="E19" s="37">
        <f t="shared" si="4"/>
        <v>9000</v>
      </c>
      <c r="F19" s="37">
        <v>20000</v>
      </c>
      <c r="G19" s="37">
        <v>11182</v>
      </c>
      <c r="H19" s="37">
        <v>11353</v>
      </c>
    </row>
    <row r="20" spans="1:8" ht="20.149999999999999" customHeight="1" x14ac:dyDescent="0.35">
      <c r="A20" s="24" t="s">
        <v>29</v>
      </c>
      <c r="B20" s="29" t="s">
        <v>30</v>
      </c>
      <c r="C20" s="37"/>
      <c r="D20" s="37"/>
      <c r="E20" s="37"/>
      <c r="F20" s="37"/>
      <c r="G20" s="37"/>
      <c r="H20" s="37"/>
    </row>
    <row r="21" spans="1:8" ht="15.75" customHeight="1" thickBot="1" x14ac:dyDescent="0.4">
      <c r="A21" s="43" t="s">
        <v>31</v>
      </c>
      <c r="B21" s="43" t="s">
        <v>24</v>
      </c>
      <c r="C21" s="44"/>
      <c r="D21" s="44"/>
      <c r="E21" s="44"/>
      <c r="F21" s="44">
        <v>11324</v>
      </c>
      <c r="G21" s="44">
        <v>22327</v>
      </c>
      <c r="H21" s="37">
        <v>10468</v>
      </c>
    </row>
    <row r="22" spans="1:8" ht="15.75" customHeight="1" thickBot="1" x14ac:dyDescent="0.4">
      <c r="A22" s="45"/>
      <c r="B22" s="58" t="s">
        <v>32</v>
      </c>
      <c r="C22" s="3">
        <f>C23+C28</f>
        <v>8415812.8399999999</v>
      </c>
      <c r="D22" s="3">
        <f t="shared" ref="D22" si="5">D23+D28</f>
        <v>265136</v>
      </c>
      <c r="E22" s="3">
        <f>E23+E28</f>
        <v>8680948.8399999999</v>
      </c>
      <c r="F22" s="3">
        <f>F23+F28</f>
        <v>8642074.5399999991</v>
      </c>
      <c r="G22" s="3">
        <f>G23+G28</f>
        <v>7851989</v>
      </c>
      <c r="H22" s="3">
        <f>H23+H28</f>
        <v>7977834</v>
      </c>
    </row>
    <row r="23" spans="1:8" ht="15.75" customHeight="1" thickBot="1" x14ac:dyDescent="0.4">
      <c r="A23" s="45"/>
      <c r="B23" s="58" t="s">
        <v>33</v>
      </c>
      <c r="C23" s="3">
        <f>C24+C25+C26+C27</f>
        <v>669126</v>
      </c>
      <c r="D23" s="3">
        <f t="shared" ref="D23" si="6">D24+D25+D26+D27</f>
        <v>3800</v>
      </c>
      <c r="E23" s="3">
        <f>E24+E25+E26+E27</f>
        <v>672926</v>
      </c>
      <c r="F23" s="3">
        <f>F24+F25+F26+F27</f>
        <v>641684</v>
      </c>
      <c r="G23" s="3">
        <f>G24+G25+G26+G27</f>
        <v>580625</v>
      </c>
      <c r="H23" s="3">
        <f>H24+H25+H26+H27</f>
        <v>602015</v>
      </c>
    </row>
    <row r="24" spans="1:8" ht="15.75" customHeight="1" x14ac:dyDescent="0.35">
      <c r="A24" s="46" t="s">
        <v>34</v>
      </c>
      <c r="B24" s="50" t="s">
        <v>35</v>
      </c>
      <c r="C24" s="51"/>
      <c r="D24" s="51"/>
      <c r="E24" s="51"/>
      <c r="F24" s="51"/>
      <c r="G24" s="51"/>
      <c r="H24" s="51"/>
    </row>
    <row r="25" spans="1:8" ht="15.75" customHeight="1" x14ac:dyDescent="0.35">
      <c r="A25" s="24" t="s">
        <v>36</v>
      </c>
      <c r="B25" s="32" t="s">
        <v>37</v>
      </c>
      <c r="C25" s="37">
        <v>329638</v>
      </c>
      <c r="D25" s="37">
        <v>3800</v>
      </c>
      <c r="E25" s="37">
        <f t="shared" ref="E25:E26" si="7">C25+D25</f>
        <v>333438</v>
      </c>
      <c r="F25" s="37">
        <v>374027</v>
      </c>
      <c r="G25" s="37">
        <v>297232</v>
      </c>
      <c r="H25" s="37">
        <v>274628</v>
      </c>
    </row>
    <row r="26" spans="1:8" ht="15.75" customHeight="1" x14ac:dyDescent="0.35">
      <c r="A26" s="24" t="s">
        <v>219</v>
      </c>
      <c r="B26" s="31" t="s">
        <v>38</v>
      </c>
      <c r="C26" s="39">
        <v>339488</v>
      </c>
      <c r="D26" s="39"/>
      <c r="E26" s="37">
        <f t="shared" si="7"/>
        <v>339488</v>
      </c>
      <c r="F26" s="39">
        <v>267657</v>
      </c>
      <c r="G26" s="39">
        <v>283393</v>
      </c>
      <c r="H26" s="37">
        <v>327387</v>
      </c>
    </row>
    <row r="27" spans="1:8" ht="15.75" customHeight="1" thickBot="1" x14ac:dyDescent="0.4">
      <c r="A27" s="43" t="s">
        <v>39</v>
      </c>
      <c r="B27" s="52" t="s">
        <v>40</v>
      </c>
      <c r="C27" s="44"/>
      <c r="D27" s="44"/>
      <c r="E27" s="44"/>
      <c r="F27" s="44"/>
      <c r="G27" s="44"/>
      <c r="H27" s="44"/>
    </row>
    <row r="28" spans="1:8" ht="15.75" customHeight="1" thickBot="1" x14ac:dyDescent="0.4">
      <c r="A28" s="45"/>
      <c r="B28" s="45" t="s">
        <v>41</v>
      </c>
      <c r="C28" s="9">
        <f>C29+C30+C31</f>
        <v>7746686.8399999999</v>
      </c>
      <c r="D28" s="9">
        <f t="shared" ref="D28:E28" si="8">D29+D30+D31</f>
        <v>261336</v>
      </c>
      <c r="E28" s="9">
        <f t="shared" si="8"/>
        <v>8008022.8399999999</v>
      </c>
      <c r="F28" s="9">
        <f>F29+F30+F31</f>
        <v>8000390.54</v>
      </c>
      <c r="G28" s="9">
        <f>G29+G30+G31</f>
        <v>7271364</v>
      </c>
      <c r="H28" s="9">
        <f>H29+H30+H31</f>
        <v>7375819</v>
      </c>
    </row>
    <row r="29" spans="1:8" ht="15.75" customHeight="1" x14ac:dyDescent="0.35">
      <c r="A29" s="46" t="s">
        <v>42</v>
      </c>
      <c r="B29" s="46" t="s">
        <v>43</v>
      </c>
      <c r="C29" s="47">
        <v>4932836.84</v>
      </c>
      <c r="D29" s="47">
        <f>16000+11300</f>
        <v>27300</v>
      </c>
      <c r="E29" s="37">
        <f t="shared" ref="E29:E31" si="9">C29+D29</f>
        <v>4960136.84</v>
      </c>
      <c r="F29" s="47">
        <v>4900290.34</v>
      </c>
      <c r="G29" s="47">
        <v>4752420</v>
      </c>
      <c r="H29" s="47">
        <v>4660413</v>
      </c>
    </row>
    <row r="30" spans="1:8" ht="15.75" customHeight="1" x14ac:dyDescent="0.35">
      <c r="A30" s="24" t="s">
        <v>44</v>
      </c>
      <c r="B30" s="24" t="s">
        <v>45</v>
      </c>
      <c r="C30" s="37">
        <v>2773675</v>
      </c>
      <c r="D30" s="37">
        <f>68950+2900+6766+12000+10000+82000+23520+5000+12000+5000+5900</f>
        <v>234036</v>
      </c>
      <c r="E30" s="37">
        <f t="shared" si="9"/>
        <v>3007711</v>
      </c>
      <c r="F30" s="37">
        <v>3059825.2</v>
      </c>
      <c r="G30" s="37">
        <v>2516741</v>
      </c>
      <c r="H30" s="37">
        <v>2714757</v>
      </c>
    </row>
    <row r="31" spans="1:8" ht="15.75" customHeight="1" thickBot="1" x14ac:dyDescent="0.4">
      <c r="A31" s="43" t="s">
        <v>46</v>
      </c>
      <c r="B31" s="43" t="s">
        <v>47</v>
      </c>
      <c r="C31" s="44">
        <v>40175</v>
      </c>
      <c r="D31" s="44"/>
      <c r="E31" s="37">
        <f t="shared" si="9"/>
        <v>40175</v>
      </c>
      <c r="F31" s="44">
        <v>40275</v>
      </c>
      <c r="G31" s="44">
        <v>2203</v>
      </c>
      <c r="H31" s="44">
        <v>649</v>
      </c>
    </row>
    <row r="32" spans="1:8" ht="15.75" customHeight="1" thickBot="1" x14ac:dyDescent="0.4">
      <c r="A32" s="45"/>
      <c r="B32" s="58" t="s">
        <v>48</v>
      </c>
      <c r="C32" s="4">
        <f>C4-C22</f>
        <v>340524.16000000015</v>
      </c>
      <c r="D32" s="4">
        <f t="shared" ref="D32" si="10">D4-D22</f>
        <v>-117928</v>
      </c>
      <c r="E32" s="4">
        <f>E4-E22</f>
        <v>222596.16000000015</v>
      </c>
      <c r="F32" s="4">
        <f>F4-F22</f>
        <v>549268.46000000089</v>
      </c>
      <c r="G32" s="4">
        <f>G4-G22</f>
        <v>1467559</v>
      </c>
      <c r="H32" s="4">
        <f t="shared" ref="H32" si="11">H4-H22</f>
        <v>597157</v>
      </c>
    </row>
    <row r="33" spans="1:8" ht="15.75" customHeight="1" thickBot="1" x14ac:dyDescent="0.4">
      <c r="A33" s="45"/>
      <c r="B33" s="60" t="s">
        <v>49</v>
      </c>
      <c r="C33" s="5">
        <f>C34-C35+C36-C37+C38-C39+C40-C41+C42-C43+C44-C45</f>
        <v>-3308000</v>
      </c>
      <c r="D33" s="5">
        <f t="shared" ref="D33" si="12">D34-D35+D36-D37+D38-D39+D40-D41+D42-D43+D44-D45</f>
        <v>-53000</v>
      </c>
      <c r="E33" s="5">
        <f>E34-E35+E36-E37+E38-E39+E40-E41+E42-E43+E44-E45</f>
        <v>-3361000</v>
      </c>
      <c r="F33" s="5">
        <f>F34-F35+F36-F37+F38-F39+F40-F41+F42-F43+F44-F45</f>
        <v>-3132202</v>
      </c>
      <c r="G33" s="5">
        <f>G34-G35+G36-G37+G38-G39+G40-G41+G42-G43+G44-G45</f>
        <v>-2082166</v>
      </c>
      <c r="H33" s="5">
        <f>H34-H35+H36-H37+H38-H39+H40-H41+H42-H43+H44-H45</f>
        <v>-87495</v>
      </c>
    </row>
    <row r="34" spans="1:8" ht="15.75" customHeight="1" x14ac:dyDescent="0.35">
      <c r="A34" s="46" t="s">
        <v>50</v>
      </c>
      <c r="B34" s="46" t="s">
        <v>51</v>
      </c>
      <c r="C34" s="47">
        <v>50000</v>
      </c>
      <c r="D34" s="47"/>
      <c r="E34" s="37">
        <f t="shared" ref="E34:E37" si="13">C34+D34</f>
        <v>50000</v>
      </c>
      <c r="F34" s="47">
        <v>50000</v>
      </c>
      <c r="G34" s="47">
        <v>77218</v>
      </c>
      <c r="H34" s="47">
        <v>17600</v>
      </c>
    </row>
    <row r="35" spans="1:8" ht="15.75" customHeight="1" x14ac:dyDescent="0.35">
      <c r="A35" s="24" t="s">
        <v>52</v>
      </c>
      <c r="B35" s="24" t="s">
        <v>53</v>
      </c>
      <c r="C35" s="37">
        <v>2724000</v>
      </c>
      <c r="D35" s="37">
        <f>90000+28000+15000+105000</f>
        <v>238000</v>
      </c>
      <c r="E35" s="37">
        <f t="shared" si="13"/>
        <v>2962000</v>
      </c>
      <c r="F35" s="37">
        <v>1456851</v>
      </c>
      <c r="G35" s="37">
        <v>1021202</v>
      </c>
      <c r="H35" s="37">
        <v>622347</v>
      </c>
    </row>
    <row r="36" spans="1:8" ht="15.75" customHeight="1" x14ac:dyDescent="0.35">
      <c r="A36" s="24" t="s">
        <v>54</v>
      </c>
      <c r="B36" s="63" t="s">
        <v>268</v>
      </c>
      <c r="C36" s="37">
        <v>1205000</v>
      </c>
      <c r="D36" s="37">
        <v>45000</v>
      </c>
      <c r="E36" s="37">
        <f t="shared" si="13"/>
        <v>1250000</v>
      </c>
      <c r="F36" s="37">
        <v>492372</v>
      </c>
      <c r="G36" s="37">
        <v>194510</v>
      </c>
      <c r="H36" s="37">
        <v>626745</v>
      </c>
    </row>
    <row r="37" spans="1:8" ht="15.75" customHeight="1" x14ac:dyDescent="0.35">
      <c r="A37" s="24" t="s">
        <v>55</v>
      </c>
      <c r="B37" s="63" t="s">
        <v>269</v>
      </c>
      <c r="C37" s="37">
        <v>1790000</v>
      </c>
      <c r="D37" s="37">
        <v>-140000</v>
      </c>
      <c r="E37" s="37">
        <f t="shared" si="13"/>
        <v>1650000</v>
      </c>
      <c r="F37" s="37">
        <v>2187723</v>
      </c>
      <c r="G37" s="37">
        <v>1312926</v>
      </c>
      <c r="H37" s="37">
        <v>86157</v>
      </c>
    </row>
    <row r="38" spans="1:8" ht="15.75" customHeight="1" x14ac:dyDescent="0.35">
      <c r="A38" s="24" t="s">
        <v>56</v>
      </c>
      <c r="B38" s="24" t="s">
        <v>57</v>
      </c>
      <c r="C38" s="40"/>
      <c r="D38" s="40"/>
      <c r="E38" s="40"/>
      <c r="F38" s="40"/>
      <c r="G38" s="40"/>
      <c r="H38" s="40"/>
    </row>
    <row r="39" spans="1:8" ht="15.75" customHeight="1" x14ac:dyDescent="0.35">
      <c r="A39" s="24" t="s">
        <v>58</v>
      </c>
      <c r="B39" s="24" t="s">
        <v>59</v>
      </c>
      <c r="C39" s="40"/>
      <c r="D39" s="40"/>
      <c r="E39" s="40"/>
      <c r="F39" s="40"/>
      <c r="G39" s="40"/>
      <c r="H39" s="40"/>
    </row>
    <row r="40" spans="1:8" ht="15.75" customHeight="1" x14ac:dyDescent="0.35">
      <c r="A40" s="24" t="s">
        <v>60</v>
      </c>
      <c r="B40" s="63" t="s">
        <v>61</v>
      </c>
      <c r="C40" s="40"/>
      <c r="D40" s="40"/>
      <c r="E40" s="40"/>
      <c r="F40" s="40"/>
      <c r="G40" s="40"/>
      <c r="H40" s="40"/>
    </row>
    <row r="41" spans="1:8" ht="15.75" customHeight="1" x14ac:dyDescent="0.35">
      <c r="A41" s="24" t="s">
        <v>62</v>
      </c>
      <c r="B41" s="63" t="s">
        <v>63</v>
      </c>
      <c r="C41" s="40"/>
      <c r="D41" s="40"/>
      <c r="E41" s="40"/>
      <c r="F41" s="40"/>
      <c r="G41" s="40"/>
      <c r="H41" s="40"/>
    </row>
    <row r="42" spans="1:8" ht="15.75" customHeight="1" x14ac:dyDescent="0.35">
      <c r="A42" s="24" t="s">
        <v>64</v>
      </c>
      <c r="B42" s="24" t="s">
        <v>65</v>
      </c>
      <c r="C42" s="38"/>
      <c r="D42" s="38"/>
      <c r="E42" s="38"/>
      <c r="F42" s="38"/>
      <c r="G42" s="38"/>
      <c r="H42" s="38"/>
    </row>
    <row r="43" spans="1:8" ht="15.75" customHeight="1" x14ac:dyDescent="0.35">
      <c r="A43" s="24" t="s">
        <v>66</v>
      </c>
      <c r="B43" s="24" t="s">
        <v>67</v>
      </c>
      <c r="C43" s="40"/>
      <c r="D43" s="40"/>
      <c r="E43" s="40"/>
      <c r="F43" s="40"/>
      <c r="G43" s="40"/>
      <c r="H43" s="40"/>
    </row>
    <row r="44" spans="1:8" ht="15.75" customHeight="1" x14ac:dyDescent="0.35">
      <c r="A44" s="24" t="s">
        <v>68</v>
      </c>
      <c r="B44" s="24" t="s">
        <v>69</v>
      </c>
      <c r="C44" s="40"/>
      <c r="D44" s="40"/>
      <c r="E44" s="40"/>
      <c r="F44" s="40"/>
      <c r="G44" s="40"/>
      <c r="H44" s="40"/>
    </row>
    <row r="45" spans="1:8" ht="15.75" customHeight="1" thickBot="1" x14ac:dyDescent="0.4">
      <c r="A45" s="43" t="s">
        <v>70</v>
      </c>
      <c r="B45" s="43" t="s">
        <v>71</v>
      </c>
      <c r="C45" s="44">
        <v>49000</v>
      </c>
      <c r="D45" s="44"/>
      <c r="E45" s="37">
        <f>C45+D45</f>
        <v>49000</v>
      </c>
      <c r="F45" s="44">
        <v>30000</v>
      </c>
      <c r="G45" s="44">
        <v>19766</v>
      </c>
      <c r="H45" s="44">
        <v>23336</v>
      </c>
    </row>
    <row r="46" spans="1:8" ht="27.75" customHeight="1" thickBot="1" x14ac:dyDescent="0.4">
      <c r="A46" s="45"/>
      <c r="B46" s="53" t="s">
        <v>72</v>
      </c>
      <c r="C46" s="4">
        <f>C32+C33</f>
        <v>-2967475.84</v>
      </c>
      <c r="D46" s="4">
        <f t="shared" ref="D46" si="14">D32+D33</f>
        <v>-170928</v>
      </c>
      <c r="E46" s="4">
        <f>E32+E33</f>
        <v>-3138403.84</v>
      </c>
      <c r="F46" s="4">
        <f>F32+F33</f>
        <v>-2582933.5399999991</v>
      </c>
      <c r="G46" s="4">
        <f>G32+G33</f>
        <v>-614607</v>
      </c>
      <c r="H46" s="4">
        <f>H32+H33</f>
        <v>509662</v>
      </c>
    </row>
    <row r="47" spans="1:8" ht="15.75" customHeight="1" thickBot="1" x14ac:dyDescent="0.4">
      <c r="A47" s="45"/>
      <c r="B47" s="58" t="s">
        <v>73</v>
      </c>
      <c r="C47" s="5">
        <f>C48+C49</f>
        <v>2820000</v>
      </c>
      <c r="D47" s="5">
        <f t="shared" ref="D47" si="15">D48+D49</f>
        <v>50000</v>
      </c>
      <c r="E47" s="5">
        <f>E48+E49</f>
        <v>2870000</v>
      </c>
      <c r="F47" s="5">
        <f>F48+F49</f>
        <v>1714000</v>
      </c>
      <c r="G47" s="5">
        <f>G48+G49</f>
        <v>-285878</v>
      </c>
      <c r="H47" s="5">
        <f>H48+H49</f>
        <v>-301180</v>
      </c>
    </row>
    <row r="48" spans="1:8" ht="15.75" customHeight="1" x14ac:dyDescent="0.35">
      <c r="A48" s="46" t="s">
        <v>74</v>
      </c>
      <c r="B48" s="46" t="s">
        <v>75</v>
      </c>
      <c r="C48" s="54">
        <f>2980000+150000</f>
        <v>3130000</v>
      </c>
      <c r="D48" s="54">
        <v>50000</v>
      </c>
      <c r="E48" s="37">
        <f t="shared" ref="E48:E49" si="16">C48+D48</f>
        <v>3180000</v>
      </c>
      <c r="F48" s="54">
        <v>2000000</v>
      </c>
      <c r="G48" s="54"/>
      <c r="H48" s="47"/>
    </row>
    <row r="49" spans="1:11" ht="15.75" customHeight="1" x14ac:dyDescent="0.35">
      <c r="A49" s="24" t="s">
        <v>76</v>
      </c>
      <c r="B49" s="24" t="s">
        <v>77</v>
      </c>
      <c r="C49" s="37">
        <v>-310000</v>
      </c>
      <c r="D49" s="37"/>
      <c r="E49" s="37">
        <f t="shared" si="16"/>
        <v>-310000</v>
      </c>
      <c r="F49" s="37">
        <v>-286000</v>
      </c>
      <c r="G49" s="37">
        <v>-285878</v>
      </c>
      <c r="H49" s="37">
        <v>-301180</v>
      </c>
    </row>
    <row r="50" spans="1:11" ht="15.75" customHeight="1" thickBot="1" x14ac:dyDescent="0.4">
      <c r="A50" s="25" t="s">
        <v>78</v>
      </c>
      <c r="B50" s="80" t="s">
        <v>79</v>
      </c>
      <c r="C50" s="20">
        <v>-650000</v>
      </c>
      <c r="D50" s="20">
        <v>-122000</v>
      </c>
      <c r="E50" s="20">
        <f>C50+D50</f>
        <v>-772000</v>
      </c>
      <c r="F50" s="20">
        <v>-876424</v>
      </c>
      <c r="G50" s="20">
        <v>-104421</v>
      </c>
      <c r="H50" s="11">
        <v>194745</v>
      </c>
    </row>
    <row r="51" spans="1:11" ht="15.75" customHeight="1" thickBot="1" x14ac:dyDescent="0.4">
      <c r="A51" s="27"/>
      <c r="B51" s="34" t="s">
        <v>80</v>
      </c>
      <c r="C51" s="12">
        <v>-502524.15999999997</v>
      </c>
      <c r="D51" s="12">
        <v>-1072</v>
      </c>
      <c r="E51" s="37">
        <f>C51+D51</f>
        <v>-503596.16</v>
      </c>
      <c r="F51" s="12">
        <v>-7490</v>
      </c>
      <c r="G51" s="12">
        <v>796064</v>
      </c>
      <c r="H51" s="10">
        <v>-13737</v>
      </c>
    </row>
    <row r="52" spans="1:11" ht="15.75" customHeight="1" thickBot="1" x14ac:dyDescent="0.4">
      <c r="A52" s="28"/>
      <c r="B52" s="35"/>
      <c r="C52" s="13">
        <f t="shared" ref="C52:H52" si="17">C46+C47-C50+C51</f>
        <v>0</v>
      </c>
      <c r="D52" s="13">
        <f t="shared" si="17"/>
        <v>0</v>
      </c>
      <c r="E52" s="13">
        <f t="shared" si="17"/>
        <v>0</v>
      </c>
      <c r="F52" s="13">
        <f t="shared" si="17"/>
        <v>0.46000000089406967</v>
      </c>
      <c r="G52" s="13">
        <f t="shared" si="17"/>
        <v>0</v>
      </c>
      <c r="H52" s="13">
        <f t="shared" si="17"/>
        <v>0</v>
      </c>
    </row>
    <row r="53" spans="1:11" ht="48.65" customHeight="1" thickBot="1" x14ac:dyDescent="0.4">
      <c r="A53" s="27"/>
      <c r="B53" s="36" t="s">
        <v>81</v>
      </c>
      <c r="C53" s="14">
        <f t="shared" ref="C53:E53" si="18">C54+C61+C62+C66+C83+C90+C97+C104+C122+C135</f>
        <v>12978812.84</v>
      </c>
      <c r="D53" s="14">
        <f t="shared" si="18"/>
        <v>363136</v>
      </c>
      <c r="E53" s="14">
        <f t="shared" si="18"/>
        <v>13341948.84</v>
      </c>
      <c r="F53" s="14">
        <f>F54+F61+F62+F66+F83+F90+F97+F104+F122+F135</f>
        <v>12316647.939999999</v>
      </c>
      <c r="G53" s="14">
        <f>G54+G61+G62+G66+G83+G90+G97+G104+G122+G135</f>
        <v>10205883</v>
      </c>
      <c r="H53" s="9">
        <f>H54+H61+H62+H66+H83+H90+H97+H104+H122+H135</f>
        <v>8709672</v>
      </c>
      <c r="I53" s="15"/>
      <c r="J53" s="15"/>
      <c r="K53" s="15"/>
    </row>
    <row r="54" spans="1:11" ht="15.75" customHeight="1" x14ac:dyDescent="0.35">
      <c r="A54" s="23" t="s">
        <v>82</v>
      </c>
      <c r="B54" s="68" t="s">
        <v>83</v>
      </c>
      <c r="C54" s="21">
        <f t="shared" ref="C54:E54" si="19">SUM(C55:C60)</f>
        <v>1010031</v>
      </c>
      <c r="D54" s="21">
        <f t="shared" si="19"/>
        <v>23520</v>
      </c>
      <c r="E54" s="21">
        <f t="shared" si="19"/>
        <v>1033551</v>
      </c>
      <c r="F54" s="21">
        <f>SUM(F55:F60)</f>
        <v>1247617</v>
      </c>
      <c r="G54" s="21">
        <f>SUM(G55:G60)</f>
        <v>1011289</v>
      </c>
      <c r="H54" s="21">
        <f>SUM(H55:H60)</f>
        <v>815300</v>
      </c>
      <c r="I54" s="15"/>
      <c r="J54" s="15"/>
    </row>
    <row r="55" spans="1:11" ht="15.75" customHeight="1" x14ac:dyDescent="0.35">
      <c r="A55" s="24" t="s">
        <v>84</v>
      </c>
      <c r="B55" s="24" t="s">
        <v>85</v>
      </c>
      <c r="C55" s="37">
        <v>73101</v>
      </c>
      <c r="D55" s="37"/>
      <c r="E55" s="37">
        <f t="shared" ref="E55:E60" si="20">C55+D55</f>
        <v>73101</v>
      </c>
      <c r="F55" s="37">
        <v>73101</v>
      </c>
      <c r="G55" s="37">
        <v>57238</v>
      </c>
      <c r="H55" s="37">
        <v>62731</v>
      </c>
    </row>
    <row r="56" spans="1:11" ht="15.75" customHeight="1" x14ac:dyDescent="0.35">
      <c r="A56" s="24" t="s">
        <v>86</v>
      </c>
      <c r="B56" s="63" t="s">
        <v>87</v>
      </c>
      <c r="C56" s="37">
        <v>673080</v>
      </c>
      <c r="D56" s="37"/>
      <c r="E56" s="37">
        <f t="shared" si="20"/>
        <v>673080</v>
      </c>
      <c r="F56" s="37">
        <v>833378</v>
      </c>
      <c r="G56" s="37">
        <v>841699</v>
      </c>
      <c r="H56" s="37">
        <v>608331</v>
      </c>
    </row>
    <row r="57" spans="1:11" ht="15.75" customHeight="1" x14ac:dyDescent="0.35">
      <c r="A57" s="24" t="s">
        <v>88</v>
      </c>
      <c r="B57" s="63" t="s">
        <v>89</v>
      </c>
      <c r="C57" s="37">
        <v>40000</v>
      </c>
      <c r="D57" s="37"/>
      <c r="E57" s="37">
        <f t="shared" si="20"/>
        <v>40000</v>
      </c>
      <c r="F57" s="37">
        <v>40000</v>
      </c>
      <c r="G57" s="37"/>
      <c r="H57" s="37"/>
    </row>
    <row r="58" spans="1:11" ht="15.75" customHeight="1" x14ac:dyDescent="0.35">
      <c r="A58" s="24" t="s">
        <v>90</v>
      </c>
      <c r="B58" s="63" t="s">
        <v>91</v>
      </c>
      <c r="C58" s="37">
        <v>162050</v>
      </c>
      <c r="D58" s="37"/>
      <c r="E58" s="37">
        <f t="shared" si="20"/>
        <v>162050</v>
      </c>
      <c r="F58" s="37">
        <v>258338</v>
      </c>
      <c r="G58" s="37">
        <v>85399</v>
      </c>
      <c r="H58" s="37">
        <v>108258</v>
      </c>
    </row>
    <row r="59" spans="1:11" ht="15.75" customHeight="1" x14ac:dyDescent="0.35">
      <c r="A59" s="24" t="s">
        <v>92</v>
      </c>
      <c r="B59" s="63" t="s">
        <v>93</v>
      </c>
      <c r="C59" s="37">
        <v>49000</v>
      </c>
      <c r="D59" s="37"/>
      <c r="E59" s="37">
        <f t="shared" si="20"/>
        <v>49000</v>
      </c>
      <c r="F59" s="37">
        <v>30000</v>
      </c>
      <c r="G59" s="37">
        <v>19766</v>
      </c>
      <c r="H59" s="37">
        <v>23239</v>
      </c>
    </row>
    <row r="60" spans="1:11" ht="15.75" customHeight="1" x14ac:dyDescent="0.35">
      <c r="A60" s="24"/>
      <c r="B60" s="64" t="s">
        <v>94</v>
      </c>
      <c r="C60" s="37">
        <v>12800</v>
      </c>
      <c r="D60" s="37">
        <v>23520</v>
      </c>
      <c r="E60" s="37">
        <f t="shared" si="20"/>
        <v>36320</v>
      </c>
      <c r="F60" s="37">
        <v>12800</v>
      </c>
      <c r="G60" s="37">
        <v>7187</v>
      </c>
      <c r="H60" s="37">
        <v>12741</v>
      </c>
    </row>
    <row r="61" spans="1:11" ht="15.75" customHeight="1" thickBot="1" x14ac:dyDescent="0.4">
      <c r="A61" s="26" t="s">
        <v>95</v>
      </c>
      <c r="B61" s="26" t="s">
        <v>96</v>
      </c>
      <c r="C61" s="69"/>
      <c r="D61" s="69"/>
      <c r="E61" s="69"/>
      <c r="F61" s="69"/>
      <c r="G61" s="69"/>
      <c r="H61" s="70"/>
    </row>
    <row r="62" spans="1:11" ht="15.75" customHeight="1" thickBot="1" x14ac:dyDescent="0.4">
      <c r="A62" s="45" t="s">
        <v>97</v>
      </c>
      <c r="B62" s="45" t="s">
        <v>98</v>
      </c>
      <c r="C62" s="71">
        <f t="shared" ref="C62:E62" si="21">SUM(C63:C65)</f>
        <v>25280</v>
      </c>
      <c r="D62" s="71">
        <f t="shared" si="21"/>
        <v>0</v>
      </c>
      <c r="E62" s="71">
        <f t="shared" si="21"/>
        <v>25280</v>
      </c>
      <c r="F62" s="71">
        <f>SUM(F63:F65)</f>
        <v>24880</v>
      </c>
      <c r="G62" s="71">
        <f>SUM(G63:G65)</f>
        <v>23905</v>
      </c>
      <c r="H62" s="71">
        <f>SUM(H63:H65)</f>
        <v>17731</v>
      </c>
    </row>
    <row r="63" spans="1:11" ht="15.75" customHeight="1" x14ac:dyDescent="0.35">
      <c r="A63" s="46" t="s">
        <v>99</v>
      </c>
      <c r="B63" s="46" t="s">
        <v>100</v>
      </c>
      <c r="C63" s="47">
        <v>2280</v>
      </c>
      <c r="D63" s="47"/>
      <c r="E63" s="37">
        <f t="shared" ref="E63:E64" si="22">C63+D63</f>
        <v>2280</v>
      </c>
      <c r="F63" s="47">
        <v>2280</v>
      </c>
      <c r="G63" s="47">
        <v>1344</v>
      </c>
      <c r="H63" s="47">
        <v>1684</v>
      </c>
    </row>
    <row r="64" spans="1:11" ht="15.75" customHeight="1" x14ac:dyDescent="0.35">
      <c r="A64" s="24" t="s">
        <v>101</v>
      </c>
      <c r="B64" s="24" t="s">
        <v>102</v>
      </c>
      <c r="C64" s="37">
        <v>23000</v>
      </c>
      <c r="D64" s="37"/>
      <c r="E64" s="37">
        <f t="shared" si="22"/>
        <v>23000</v>
      </c>
      <c r="F64" s="37">
        <v>22600</v>
      </c>
      <c r="G64" s="37">
        <v>22561</v>
      </c>
      <c r="H64" s="37">
        <v>16047</v>
      </c>
    </row>
    <row r="65" spans="1:8" ht="15.75" customHeight="1" thickBot="1" x14ac:dyDescent="0.4">
      <c r="A65" s="43"/>
      <c r="B65" s="43" t="s">
        <v>103</v>
      </c>
      <c r="C65" s="44"/>
      <c r="D65" s="44"/>
      <c r="E65" s="44"/>
      <c r="F65" s="44"/>
      <c r="G65" s="44"/>
      <c r="H65" s="44"/>
    </row>
    <row r="66" spans="1:8" ht="15.75" customHeight="1" thickBot="1" x14ac:dyDescent="0.4">
      <c r="A66" s="45" t="s">
        <v>104</v>
      </c>
      <c r="B66" s="45" t="s">
        <v>105</v>
      </c>
      <c r="C66" s="74">
        <f t="shared" ref="C66:E66" si="23">SUM(C67:C82)</f>
        <v>2736835</v>
      </c>
      <c r="D66" s="74">
        <f t="shared" si="23"/>
        <v>32000</v>
      </c>
      <c r="E66" s="74">
        <f t="shared" si="23"/>
        <v>2768835</v>
      </c>
      <c r="F66" s="74">
        <f>SUM(F67:F82)</f>
        <v>2962582</v>
      </c>
      <c r="G66" s="74">
        <f>SUM(G67:G82)</f>
        <v>2150704</v>
      </c>
      <c r="H66" s="74">
        <f>SUM(H67:H82)</f>
        <v>997949</v>
      </c>
    </row>
    <row r="67" spans="1:8" ht="15.75" customHeight="1" x14ac:dyDescent="0.35">
      <c r="A67" s="46" t="s">
        <v>220</v>
      </c>
      <c r="B67" s="72" t="s">
        <v>221</v>
      </c>
      <c r="C67" s="73"/>
      <c r="D67" s="73"/>
      <c r="E67" s="73"/>
      <c r="F67" s="73"/>
      <c r="G67" s="73"/>
      <c r="H67" s="73"/>
    </row>
    <row r="68" spans="1:8" ht="15.75" customHeight="1" x14ac:dyDescent="0.35">
      <c r="A68" s="24" t="s">
        <v>222</v>
      </c>
      <c r="B68" s="32" t="s">
        <v>223</v>
      </c>
      <c r="C68" s="37"/>
      <c r="D68" s="37"/>
      <c r="E68" s="37"/>
      <c r="F68" s="37"/>
      <c r="G68" s="37"/>
      <c r="H68" s="37"/>
    </row>
    <row r="69" spans="1:8" ht="15.75" customHeight="1" x14ac:dyDescent="0.35">
      <c r="A69" s="24" t="s">
        <v>224</v>
      </c>
      <c r="B69" s="32" t="s">
        <v>225</v>
      </c>
      <c r="C69" s="41"/>
      <c r="D69" s="41"/>
      <c r="E69" s="41"/>
      <c r="F69" s="41"/>
      <c r="G69" s="41"/>
      <c r="H69" s="41"/>
    </row>
    <row r="70" spans="1:8" ht="15.75" customHeight="1" x14ac:dyDescent="0.35">
      <c r="A70" s="24" t="s">
        <v>226</v>
      </c>
      <c r="B70" s="32" t="s">
        <v>227</v>
      </c>
      <c r="C70" s="41"/>
      <c r="D70" s="41"/>
      <c r="E70" s="41"/>
      <c r="F70" s="41"/>
      <c r="G70" s="41"/>
      <c r="H70" s="41"/>
    </row>
    <row r="71" spans="1:8" ht="15.75" customHeight="1" x14ac:dyDescent="0.35">
      <c r="A71" s="24" t="s">
        <v>106</v>
      </c>
      <c r="B71" s="31" t="s">
        <v>107</v>
      </c>
      <c r="C71" s="37">
        <v>12000</v>
      </c>
      <c r="D71" s="37"/>
      <c r="E71" s="37">
        <f t="shared" ref="E71:E73" si="24">C71+D71</f>
        <v>12000</v>
      </c>
      <c r="F71" s="37">
        <v>12000</v>
      </c>
      <c r="G71" s="37">
        <v>11274</v>
      </c>
      <c r="H71" s="37">
        <v>11130</v>
      </c>
    </row>
    <row r="72" spans="1:8" ht="15.75" customHeight="1" x14ac:dyDescent="0.35">
      <c r="A72" s="24" t="s">
        <v>108</v>
      </c>
      <c r="B72" s="31" t="s">
        <v>109</v>
      </c>
      <c r="C72" s="37">
        <v>28530</v>
      </c>
      <c r="D72" s="37"/>
      <c r="E72" s="37">
        <f t="shared" si="24"/>
        <v>28530</v>
      </c>
      <c r="F72" s="37">
        <v>31030</v>
      </c>
      <c r="G72" s="37">
        <v>22928</v>
      </c>
      <c r="H72" s="37">
        <v>26794</v>
      </c>
    </row>
    <row r="73" spans="1:8" ht="15.75" customHeight="1" x14ac:dyDescent="0.35">
      <c r="A73" s="24" t="s">
        <v>110</v>
      </c>
      <c r="B73" s="57" t="s">
        <v>111</v>
      </c>
      <c r="C73" s="37">
        <v>530000</v>
      </c>
      <c r="D73" s="37"/>
      <c r="E73" s="37">
        <f t="shared" si="24"/>
        <v>530000</v>
      </c>
      <c r="F73" s="37">
        <v>547056</v>
      </c>
      <c r="G73" s="37">
        <v>490920</v>
      </c>
      <c r="H73" s="37">
        <v>217876</v>
      </c>
    </row>
    <row r="74" spans="1:8" ht="15.75" customHeight="1" x14ac:dyDescent="0.35">
      <c r="A74" s="24" t="s">
        <v>228</v>
      </c>
      <c r="B74" s="31" t="s">
        <v>229</v>
      </c>
      <c r="C74" s="37"/>
      <c r="D74" s="37"/>
      <c r="E74" s="37"/>
      <c r="F74" s="37"/>
      <c r="G74" s="37"/>
      <c r="H74" s="37"/>
    </row>
    <row r="75" spans="1:8" ht="15.75" customHeight="1" x14ac:dyDescent="0.35">
      <c r="A75" s="24" t="s">
        <v>230</v>
      </c>
      <c r="B75" s="31" t="s">
        <v>231</v>
      </c>
      <c r="C75" s="41"/>
      <c r="D75" s="41"/>
      <c r="E75" s="41"/>
      <c r="F75" s="41"/>
      <c r="G75" s="41"/>
      <c r="H75" s="41"/>
    </row>
    <row r="76" spans="1:8" ht="15.75" customHeight="1" x14ac:dyDescent="0.35">
      <c r="A76" s="24" t="s">
        <v>232</v>
      </c>
      <c r="B76" s="31" t="s">
        <v>233</v>
      </c>
      <c r="C76" s="41"/>
      <c r="D76" s="41"/>
      <c r="E76" s="41"/>
      <c r="F76" s="41"/>
      <c r="G76" s="41"/>
      <c r="H76" s="41"/>
    </row>
    <row r="77" spans="1:8" ht="15.75" customHeight="1" x14ac:dyDescent="0.35">
      <c r="A77" s="24" t="s">
        <v>234</v>
      </c>
      <c r="B77" s="31" t="s">
        <v>235</v>
      </c>
      <c r="C77" s="41"/>
      <c r="D77" s="41"/>
      <c r="E77" s="41"/>
      <c r="F77" s="41"/>
      <c r="G77" s="41"/>
      <c r="H77" s="41"/>
    </row>
    <row r="78" spans="1:8" ht="15.75" customHeight="1" x14ac:dyDescent="0.35">
      <c r="A78" s="24" t="s">
        <v>112</v>
      </c>
      <c r="B78" s="31" t="s">
        <v>113</v>
      </c>
      <c r="C78" s="37">
        <v>52365</v>
      </c>
      <c r="D78" s="37"/>
      <c r="E78" s="37">
        <f t="shared" ref="E78:E81" si="25">C78+D78</f>
        <v>52365</v>
      </c>
      <c r="F78" s="37">
        <v>51865</v>
      </c>
      <c r="G78" s="37">
        <v>50127</v>
      </c>
      <c r="H78" s="37">
        <v>48022</v>
      </c>
    </row>
    <row r="79" spans="1:8" ht="15.75" customHeight="1" x14ac:dyDescent="0.35">
      <c r="A79" s="24" t="s">
        <v>114</v>
      </c>
      <c r="B79" s="31" t="s">
        <v>115</v>
      </c>
      <c r="C79" s="37">
        <v>4580</v>
      </c>
      <c r="D79" s="37"/>
      <c r="E79" s="37">
        <f t="shared" si="25"/>
        <v>4580</v>
      </c>
      <c r="F79" s="37">
        <v>4700</v>
      </c>
      <c r="G79" s="37">
        <v>924</v>
      </c>
      <c r="H79" s="37">
        <v>4033</v>
      </c>
    </row>
    <row r="80" spans="1:8" ht="15.75" customHeight="1" x14ac:dyDescent="0.35">
      <c r="A80" s="24" t="s">
        <v>116</v>
      </c>
      <c r="B80" s="31" t="s">
        <v>117</v>
      </c>
      <c r="C80" s="37">
        <v>1962000</v>
      </c>
      <c r="D80" s="37">
        <f>82000+90000-140000</f>
        <v>32000</v>
      </c>
      <c r="E80" s="37">
        <f t="shared" si="25"/>
        <v>1994000</v>
      </c>
      <c r="F80" s="37">
        <v>2169244</v>
      </c>
      <c r="G80" s="37">
        <v>1430384</v>
      </c>
      <c r="H80" s="37">
        <v>547004</v>
      </c>
    </row>
    <row r="81" spans="1:9" ht="15.75" customHeight="1" x14ac:dyDescent="0.35">
      <c r="A81" s="24" t="s">
        <v>118</v>
      </c>
      <c r="B81" s="31" t="s">
        <v>119</v>
      </c>
      <c r="C81" s="37">
        <v>147360</v>
      </c>
      <c r="D81" s="37"/>
      <c r="E81" s="37">
        <f t="shared" si="25"/>
        <v>147360</v>
      </c>
      <c r="F81" s="37">
        <v>146687</v>
      </c>
      <c r="G81" s="37">
        <v>144147</v>
      </c>
      <c r="H81" s="37">
        <v>143090</v>
      </c>
    </row>
    <row r="82" spans="1:9" ht="15.75" customHeight="1" thickBot="1" x14ac:dyDescent="0.4">
      <c r="A82" s="43"/>
      <c r="B82" s="52" t="s">
        <v>120</v>
      </c>
      <c r="C82" s="44"/>
      <c r="D82" s="44"/>
      <c r="E82" s="44"/>
      <c r="F82" s="44"/>
      <c r="G82" s="44"/>
      <c r="H82" s="44"/>
    </row>
    <row r="83" spans="1:9" ht="15.75" customHeight="1" thickBot="1" x14ac:dyDescent="0.4">
      <c r="A83" s="45" t="s">
        <v>121</v>
      </c>
      <c r="B83" s="45" t="s">
        <v>122</v>
      </c>
      <c r="C83" s="74">
        <f t="shared" ref="C83:E83" si="26">SUM(C84:C89)</f>
        <v>536639</v>
      </c>
      <c r="D83" s="74">
        <f t="shared" si="26"/>
        <v>0</v>
      </c>
      <c r="E83" s="74">
        <f t="shared" si="26"/>
        <v>536639</v>
      </c>
      <c r="F83" s="74">
        <f>SUM(F84:F89)</f>
        <v>538129</v>
      </c>
      <c r="G83" s="74">
        <f>SUM(G84:G89)</f>
        <v>416335</v>
      </c>
      <c r="H83" s="71">
        <f>SUM(H84:H89)</f>
        <v>528393</v>
      </c>
    </row>
    <row r="84" spans="1:9" ht="15.75" customHeight="1" x14ac:dyDescent="0.35">
      <c r="A84" s="46" t="s">
        <v>123</v>
      </c>
      <c r="B84" s="50" t="s">
        <v>124</v>
      </c>
      <c r="C84" s="47">
        <v>87885</v>
      </c>
      <c r="D84" s="47"/>
      <c r="E84" s="37">
        <f t="shared" ref="E84:E88" si="27">C84+D84</f>
        <v>87885</v>
      </c>
      <c r="F84" s="47">
        <v>76875</v>
      </c>
      <c r="G84" s="47">
        <v>89476</v>
      </c>
      <c r="H84" s="47">
        <v>90165</v>
      </c>
      <c r="I84" s="65"/>
    </row>
    <row r="85" spans="1:9" ht="15.75" customHeight="1" x14ac:dyDescent="0.35">
      <c r="A85" s="24" t="s">
        <v>217</v>
      </c>
      <c r="B85" s="31" t="s">
        <v>236</v>
      </c>
      <c r="C85" s="37">
        <v>108000</v>
      </c>
      <c r="D85" s="37"/>
      <c r="E85" s="37">
        <f t="shared" si="27"/>
        <v>108000</v>
      </c>
      <c r="F85" s="37">
        <v>108000</v>
      </c>
      <c r="G85" s="37">
        <v>23767</v>
      </c>
      <c r="H85" s="37">
        <v>182063</v>
      </c>
    </row>
    <row r="86" spans="1:9" ht="15.75" customHeight="1" x14ac:dyDescent="0.35">
      <c r="A86" s="24" t="s">
        <v>125</v>
      </c>
      <c r="B86" s="31" t="s">
        <v>126</v>
      </c>
      <c r="C86" s="37">
        <v>40700</v>
      </c>
      <c r="D86" s="37"/>
      <c r="E86" s="37">
        <f t="shared" si="27"/>
        <v>40700</v>
      </c>
      <c r="F86" s="37">
        <v>43200</v>
      </c>
      <c r="G86" s="37">
        <v>35497</v>
      </c>
      <c r="H86" s="37">
        <v>349</v>
      </c>
    </row>
    <row r="87" spans="1:9" ht="15.75" customHeight="1" x14ac:dyDescent="0.35">
      <c r="A87" s="24" t="s">
        <v>127</v>
      </c>
      <c r="B87" s="31" t="s">
        <v>128</v>
      </c>
      <c r="C87" s="37">
        <v>20000</v>
      </c>
      <c r="D87" s="37"/>
      <c r="E87" s="37">
        <f t="shared" si="27"/>
        <v>20000</v>
      </c>
      <c r="F87" s="37">
        <v>10000</v>
      </c>
      <c r="G87" s="37">
        <v>18931</v>
      </c>
      <c r="H87" s="37"/>
    </row>
    <row r="88" spans="1:9" ht="15.75" customHeight="1" x14ac:dyDescent="0.35">
      <c r="A88" s="24" t="s">
        <v>129</v>
      </c>
      <c r="B88" s="32" t="s">
        <v>130</v>
      </c>
      <c r="C88" s="37">
        <v>280054</v>
      </c>
      <c r="D88" s="37"/>
      <c r="E88" s="37">
        <f t="shared" si="27"/>
        <v>280054</v>
      </c>
      <c r="F88" s="37">
        <v>300054</v>
      </c>
      <c r="G88" s="37">
        <v>248664</v>
      </c>
      <c r="H88" s="37">
        <v>255816</v>
      </c>
    </row>
    <row r="89" spans="1:9" ht="15.75" customHeight="1" thickBot="1" x14ac:dyDescent="0.4">
      <c r="A89" s="43"/>
      <c r="B89" s="52" t="s">
        <v>131</v>
      </c>
      <c r="C89" s="44"/>
      <c r="D89" s="44"/>
      <c r="E89" s="44"/>
      <c r="F89" s="44"/>
      <c r="G89" s="44"/>
      <c r="H89" s="44"/>
    </row>
    <row r="90" spans="1:9" ht="15.75" customHeight="1" thickBot="1" x14ac:dyDescent="0.4">
      <c r="A90" s="45" t="s">
        <v>132</v>
      </c>
      <c r="B90" s="58" t="s">
        <v>133</v>
      </c>
      <c r="C90" s="74">
        <f t="shared" ref="C90:E90" si="28">SUM(C91:C96)</f>
        <v>1052327</v>
      </c>
      <c r="D90" s="74">
        <f t="shared" si="28"/>
        <v>0</v>
      </c>
      <c r="E90" s="74">
        <f t="shared" si="28"/>
        <v>1052327</v>
      </c>
      <c r="F90" s="74">
        <f>SUM(F91:F96)</f>
        <v>657269</v>
      </c>
      <c r="G90" s="74">
        <f>SUM(G91:G96)</f>
        <v>331686</v>
      </c>
      <c r="H90" s="74">
        <f>SUM(H91:H96)</f>
        <v>178288</v>
      </c>
    </row>
    <row r="91" spans="1:9" ht="15.75" customHeight="1" x14ac:dyDescent="0.35">
      <c r="A91" s="46" t="s">
        <v>134</v>
      </c>
      <c r="B91" s="72" t="s">
        <v>135</v>
      </c>
      <c r="C91" s="47">
        <v>46900</v>
      </c>
      <c r="D91" s="47"/>
      <c r="E91" s="37">
        <f t="shared" ref="E91:E95" si="29">C91+D91</f>
        <v>46900</v>
      </c>
      <c r="F91" s="47">
        <v>55842</v>
      </c>
      <c r="G91" s="47">
        <v>54368</v>
      </c>
      <c r="H91" s="47">
        <v>46624</v>
      </c>
    </row>
    <row r="92" spans="1:9" ht="15.75" customHeight="1" x14ac:dyDescent="0.35">
      <c r="A92" s="24" t="s">
        <v>136</v>
      </c>
      <c r="B92" s="32" t="s">
        <v>137</v>
      </c>
      <c r="C92" s="37"/>
      <c r="D92" s="37"/>
      <c r="E92" s="37"/>
      <c r="F92" s="37"/>
      <c r="G92" s="37"/>
      <c r="H92" s="37"/>
    </row>
    <row r="93" spans="1:9" ht="15.75" customHeight="1" x14ac:dyDescent="0.35">
      <c r="A93" s="24" t="s">
        <v>138</v>
      </c>
      <c r="B93" s="32" t="s">
        <v>139</v>
      </c>
      <c r="C93" s="37">
        <v>30000</v>
      </c>
      <c r="D93" s="37"/>
      <c r="E93" s="37">
        <f t="shared" si="29"/>
        <v>30000</v>
      </c>
      <c r="F93" s="37">
        <v>30000</v>
      </c>
      <c r="G93" s="37">
        <v>55482</v>
      </c>
      <c r="H93" s="37">
        <v>9167</v>
      </c>
    </row>
    <row r="94" spans="1:9" ht="15.75" customHeight="1" x14ac:dyDescent="0.35">
      <c r="A94" s="24" t="s">
        <v>140</v>
      </c>
      <c r="B94" s="32" t="s">
        <v>141</v>
      </c>
      <c r="C94" s="37">
        <v>892000</v>
      </c>
      <c r="D94" s="37"/>
      <c r="E94" s="37">
        <f t="shared" si="29"/>
        <v>892000</v>
      </c>
      <c r="F94" s="37">
        <v>522000</v>
      </c>
      <c r="G94" s="37">
        <v>173006</v>
      </c>
      <c r="H94" s="37">
        <v>81946</v>
      </c>
    </row>
    <row r="95" spans="1:9" ht="15.75" customHeight="1" x14ac:dyDescent="0.35">
      <c r="A95" s="24" t="s">
        <v>142</v>
      </c>
      <c r="B95" s="32" t="s">
        <v>143</v>
      </c>
      <c r="C95" s="37">
        <v>83427</v>
      </c>
      <c r="D95" s="37"/>
      <c r="E95" s="37">
        <f t="shared" si="29"/>
        <v>83427</v>
      </c>
      <c r="F95" s="37">
        <v>49427</v>
      </c>
      <c r="G95" s="37">
        <v>48830</v>
      </c>
      <c r="H95" s="37">
        <v>40551</v>
      </c>
    </row>
    <row r="96" spans="1:9" ht="15.75" customHeight="1" thickBot="1" x14ac:dyDescent="0.4">
      <c r="A96" s="43"/>
      <c r="B96" s="75" t="s">
        <v>144</v>
      </c>
      <c r="C96" s="44"/>
      <c r="D96" s="44"/>
      <c r="E96" s="44"/>
      <c r="F96" s="44"/>
      <c r="G96" s="44"/>
      <c r="H96" s="44"/>
    </row>
    <row r="97" spans="1:9" ht="15.75" customHeight="1" thickBot="1" x14ac:dyDescent="0.4">
      <c r="A97" s="45" t="s">
        <v>145</v>
      </c>
      <c r="B97" s="45" t="s">
        <v>146</v>
      </c>
      <c r="C97" s="74">
        <f t="shared" ref="C97:E97" si="30">SUM(C98:C103)</f>
        <v>12358</v>
      </c>
      <c r="D97" s="74">
        <f t="shared" si="30"/>
        <v>0</v>
      </c>
      <c r="E97" s="74">
        <f t="shared" si="30"/>
        <v>12358</v>
      </c>
      <c r="F97" s="74">
        <f>SUM(F98:F103)</f>
        <v>12618</v>
      </c>
      <c r="G97" s="74">
        <f>SUM(G98:G103)</f>
        <v>9212</v>
      </c>
      <c r="H97" s="74">
        <f>SUM(H98:H103)</f>
        <v>8149</v>
      </c>
    </row>
    <row r="98" spans="1:9" ht="15.75" customHeight="1" x14ac:dyDescent="0.35">
      <c r="A98" s="46" t="s">
        <v>237</v>
      </c>
      <c r="B98" s="76" t="s">
        <v>238</v>
      </c>
      <c r="C98" s="77"/>
      <c r="D98" s="77"/>
      <c r="E98" s="77"/>
      <c r="F98" s="77"/>
      <c r="G98" s="77"/>
      <c r="H98" s="77"/>
    </row>
    <row r="99" spans="1:9" ht="15.75" customHeight="1" x14ac:dyDescent="0.35">
      <c r="A99" s="24" t="s">
        <v>239</v>
      </c>
      <c r="B99" s="33" t="s">
        <v>240</v>
      </c>
      <c r="C99" s="41"/>
      <c r="D99" s="41"/>
      <c r="E99" s="41"/>
      <c r="F99" s="41"/>
      <c r="G99" s="41"/>
      <c r="H99" s="41"/>
    </row>
    <row r="100" spans="1:9" ht="15.75" customHeight="1" x14ac:dyDescent="0.35">
      <c r="A100" s="24" t="s">
        <v>241</v>
      </c>
      <c r="B100" s="33" t="s">
        <v>242</v>
      </c>
      <c r="C100" s="41"/>
      <c r="D100" s="41"/>
      <c r="E100" s="41"/>
      <c r="F100" s="41"/>
      <c r="G100" s="41"/>
      <c r="H100" s="41"/>
    </row>
    <row r="101" spans="1:9" ht="15.75" customHeight="1" x14ac:dyDescent="0.35">
      <c r="A101" s="24" t="s">
        <v>243</v>
      </c>
      <c r="B101" s="33" t="s">
        <v>244</v>
      </c>
      <c r="C101" s="41"/>
      <c r="D101" s="41"/>
      <c r="E101" s="41"/>
      <c r="F101" s="41"/>
      <c r="G101" s="41"/>
      <c r="H101" s="41"/>
    </row>
    <row r="102" spans="1:9" ht="15.75" customHeight="1" x14ac:dyDescent="0.35">
      <c r="A102" s="24" t="s">
        <v>245</v>
      </c>
      <c r="B102" s="67" t="s">
        <v>246</v>
      </c>
      <c r="C102" s="41"/>
      <c r="D102" s="41"/>
      <c r="E102" s="41"/>
      <c r="F102" s="41"/>
      <c r="G102" s="41"/>
      <c r="H102" s="41"/>
    </row>
    <row r="103" spans="1:9" ht="15.75" customHeight="1" thickBot="1" x14ac:dyDescent="0.4">
      <c r="A103" s="43"/>
      <c r="B103" s="78" t="s">
        <v>147</v>
      </c>
      <c r="C103" s="44">
        <v>12358</v>
      </c>
      <c r="D103" s="44"/>
      <c r="E103" s="37">
        <f t="shared" ref="E103" si="31">C103+D103</f>
        <v>12358</v>
      </c>
      <c r="F103" s="44">
        <v>12618</v>
      </c>
      <c r="G103" s="44">
        <v>9212</v>
      </c>
      <c r="H103" s="44">
        <v>8149</v>
      </c>
    </row>
    <row r="104" spans="1:9" ht="15.75" customHeight="1" thickBot="1" x14ac:dyDescent="0.4">
      <c r="A104" s="45" t="s">
        <v>148</v>
      </c>
      <c r="B104" s="58" t="s">
        <v>149</v>
      </c>
      <c r="C104" s="74">
        <f t="shared" ref="C104:E104" si="32">SUM(C105:C121)</f>
        <v>1125069.3999999999</v>
      </c>
      <c r="D104" s="74">
        <f t="shared" si="32"/>
        <v>17900</v>
      </c>
      <c r="E104" s="74">
        <f t="shared" si="32"/>
        <v>1142969.3999999999</v>
      </c>
      <c r="F104" s="74">
        <f>SUM(F105:F121)</f>
        <v>1079167.3400000001</v>
      </c>
      <c r="G104" s="74">
        <f>SUM(G105:G121)</f>
        <v>887268</v>
      </c>
      <c r="H104" s="74">
        <f>SUM(H105:H121)</f>
        <v>1078897</v>
      </c>
    </row>
    <row r="105" spans="1:9" ht="15.75" customHeight="1" x14ac:dyDescent="0.35">
      <c r="A105" s="46" t="s">
        <v>150</v>
      </c>
      <c r="B105" s="79" t="s">
        <v>151</v>
      </c>
      <c r="C105" s="47">
        <v>232666</v>
      </c>
      <c r="D105" s="47">
        <v>15000</v>
      </c>
      <c r="E105" s="37">
        <f t="shared" ref="E105:E111" si="33">C105+D105</f>
        <v>247666</v>
      </c>
      <c r="F105" s="47">
        <v>183770</v>
      </c>
      <c r="G105" s="47">
        <v>140200</v>
      </c>
      <c r="H105" s="47">
        <v>111788</v>
      </c>
    </row>
    <row r="106" spans="1:9" ht="15.75" customHeight="1" x14ac:dyDescent="0.35">
      <c r="A106" s="24" t="s">
        <v>152</v>
      </c>
      <c r="B106" s="31" t="s">
        <v>153</v>
      </c>
      <c r="C106" s="37">
        <v>6400</v>
      </c>
      <c r="D106" s="37"/>
      <c r="E106" s="37">
        <f t="shared" si="33"/>
        <v>6400</v>
      </c>
      <c r="F106" s="37">
        <v>6400</v>
      </c>
      <c r="G106" s="37">
        <v>1321</v>
      </c>
      <c r="H106" s="37">
        <v>2347</v>
      </c>
    </row>
    <row r="107" spans="1:9" ht="15.75" customHeight="1" x14ac:dyDescent="0.35">
      <c r="A107" s="24" t="s">
        <v>154</v>
      </c>
      <c r="B107" s="31" t="s">
        <v>155</v>
      </c>
      <c r="C107" s="37">
        <v>181877</v>
      </c>
      <c r="D107" s="37"/>
      <c r="E107" s="37">
        <f t="shared" si="33"/>
        <v>181877</v>
      </c>
      <c r="F107" s="37">
        <v>173778</v>
      </c>
      <c r="G107" s="37">
        <v>151812</v>
      </c>
      <c r="H107" s="37">
        <v>167132</v>
      </c>
    </row>
    <row r="108" spans="1:9" ht="15.75" customHeight="1" x14ac:dyDescent="0.35">
      <c r="A108" s="24" t="s">
        <v>156</v>
      </c>
      <c r="B108" s="31" t="s">
        <v>157</v>
      </c>
      <c r="C108" s="37">
        <v>34000</v>
      </c>
      <c r="D108" s="37"/>
      <c r="E108" s="37">
        <f t="shared" si="33"/>
        <v>34000</v>
      </c>
      <c r="F108" s="37">
        <v>34875</v>
      </c>
      <c r="G108" s="37">
        <v>24450</v>
      </c>
      <c r="H108" s="37">
        <v>31785</v>
      </c>
    </row>
    <row r="109" spans="1:9" ht="15.75" customHeight="1" x14ac:dyDescent="0.35">
      <c r="A109" s="24" t="s">
        <v>158</v>
      </c>
      <c r="B109" s="31" t="s">
        <v>159</v>
      </c>
      <c r="C109" s="37">
        <v>171871.4</v>
      </c>
      <c r="D109" s="37"/>
      <c r="E109" s="37">
        <f t="shared" si="33"/>
        <v>171871.4</v>
      </c>
      <c r="F109" s="37">
        <v>171918</v>
      </c>
      <c r="G109" s="37">
        <v>158491</v>
      </c>
      <c r="H109" s="37">
        <v>161959</v>
      </c>
      <c r="I109" s="65"/>
    </row>
    <row r="110" spans="1:9" ht="15.75" customHeight="1" x14ac:dyDescent="0.35">
      <c r="A110" s="24" t="s">
        <v>160</v>
      </c>
      <c r="B110" s="31" t="s">
        <v>218</v>
      </c>
      <c r="C110" s="37">
        <v>325153</v>
      </c>
      <c r="D110" s="37">
        <v>2900</v>
      </c>
      <c r="E110" s="37">
        <f t="shared" si="33"/>
        <v>328053</v>
      </c>
      <c r="F110" s="37">
        <v>328465.34000000003</v>
      </c>
      <c r="G110" s="37">
        <v>278141</v>
      </c>
      <c r="H110" s="37">
        <v>304982</v>
      </c>
    </row>
    <row r="111" spans="1:9" ht="15.75" customHeight="1" x14ac:dyDescent="0.35">
      <c r="A111" s="24" t="s">
        <v>161</v>
      </c>
      <c r="B111" s="31" t="s">
        <v>162</v>
      </c>
      <c r="C111" s="37">
        <v>26567</v>
      </c>
      <c r="D111" s="37"/>
      <c r="E111" s="37">
        <f t="shared" si="33"/>
        <v>26567</v>
      </c>
      <c r="F111" s="37">
        <v>32561</v>
      </c>
      <c r="G111" s="37">
        <v>28399</v>
      </c>
      <c r="H111" s="37">
        <v>36491</v>
      </c>
    </row>
    <row r="112" spans="1:9" ht="15.75" customHeight="1" x14ac:dyDescent="0.35">
      <c r="A112" s="24" t="s">
        <v>163</v>
      </c>
      <c r="B112" s="31" t="s">
        <v>164</v>
      </c>
      <c r="C112" s="37"/>
      <c r="D112" s="37"/>
      <c r="E112" s="37"/>
      <c r="F112" s="37"/>
      <c r="G112" s="37"/>
      <c r="H112" s="37"/>
    </row>
    <row r="113" spans="1:8" ht="15.75" customHeight="1" x14ac:dyDescent="0.35">
      <c r="A113" s="24" t="s">
        <v>165</v>
      </c>
      <c r="B113" s="31" t="s">
        <v>166</v>
      </c>
      <c r="C113" s="37">
        <v>17200</v>
      </c>
      <c r="D113" s="37"/>
      <c r="E113" s="37">
        <f t="shared" ref="E113" si="34">C113+D113</f>
        <v>17200</v>
      </c>
      <c r="F113" s="37">
        <v>17140</v>
      </c>
      <c r="G113" s="37">
        <v>16584</v>
      </c>
      <c r="H113" s="37">
        <v>105803</v>
      </c>
    </row>
    <row r="114" spans="1:8" ht="15.75" customHeight="1" x14ac:dyDescent="0.35">
      <c r="A114" s="24" t="s">
        <v>247</v>
      </c>
      <c r="B114" s="31" t="s">
        <v>248</v>
      </c>
      <c r="C114" s="37"/>
      <c r="D114" s="37"/>
      <c r="E114" s="37"/>
      <c r="F114" s="37"/>
      <c r="G114" s="37"/>
      <c r="H114" s="37"/>
    </row>
    <row r="115" spans="1:8" ht="15.75" customHeight="1" x14ac:dyDescent="0.35">
      <c r="A115" s="24" t="s">
        <v>249</v>
      </c>
      <c r="B115" s="31" t="s">
        <v>250</v>
      </c>
      <c r="C115" s="37"/>
      <c r="D115" s="37"/>
      <c r="E115" s="37"/>
      <c r="F115" s="37"/>
      <c r="G115" s="37"/>
      <c r="H115" s="37"/>
    </row>
    <row r="116" spans="1:8" ht="15.75" customHeight="1" x14ac:dyDescent="0.35">
      <c r="A116" s="24" t="s">
        <v>251</v>
      </c>
      <c r="B116" s="31" t="s">
        <v>252</v>
      </c>
      <c r="C116" s="37"/>
      <c r="D116" s="37"/>
      <c r="E116" s="37"/>
      <c r="F116" s="37"/>
      <c r="G116" s="37"/>
      <c r="H116" s="37"/>
    </row>
    <row r="117" spans="1:8" ht="15.75" customHeight="1" x14ac:dyDescent="0.35">
      <c r="A117" s="24" t="s">
        <v>253</v>
      </c>
      <c r="B117" s="31" t="s">
        <v>254</v>
      </c>
      <c r="C117" s="37"/>
      <c r="D117" s="37"/>
      <c r="E117" s="37"/>
      <c r="F117" s="37"/>
      <c r="G117" s="37"/>
      <c r="H117" s="37"/>
    </row>
    <row r="118" spans="1:8" ht="15.75" customHeight="1" x14ac:dyDescent="0.35">
      <c r="A118" s="24" t="s">
        <v>167</v>
      </c>
      <c r="B118" s="32" t="s">
        <v>168</v>
      </c>
      <c r="C118" s="37">
        <v>28000</v>
      </c>
      <c r="D118" s="37"/>
      <c r="E118" s="37">
        <f t="shared" ref="E118:E120" si="35">C118+D118</f>
        <v>28000</v>
      </c>
      <c r="F118" s="37">
        <v>28000</v>
      </c>
      <c r="G118" s="37">
        <v>32503</v>
      </c>
      <c r="H118" s="37">
        <v>28873</v>
      </c>
    </row>
    <row r="119" spans="1:8" ht="15.75" customHeight="1" x14ac:dyDescent="0.35">
      <c r="A119" s="24" t="s">
        <v>169</v>
      </c>
      <c r="B119" s="32" t="s">
        <v>170</v>
      </c>
      <c r="C119" s="37">
        <v>34620</v>
      </c>
      <c r="D119" s="37"/>
      <c r="E119" s="37">
        <f t="shared" si="35"/>
        <v>34620</v>
      </c>
      <c r="F119" s="37">
        <v>35320</v>
      </c>
      <c r="G119" s="37">
        <v>35687</v>
      </c>
      <c r="H119" s="37">
        <v>33890</v>
      </c>
    </row>
    <row r="120" spans="1:8" ht="15.75" customHeight="1" x14ac:dyDescent="0.35">
      <c r="A120" s="24" t="s">
        <v>171</v>
      </c>
      <c r="B120" s="32" t="s">
        <v>172</v>
      </c>
      <c r="C120" s="37">
        <v>66715</v>
      </c>
      <c r="D120" s="37"/>
      <c r="E120" s="37">
        <f t="shared" si="35"/>
        <v>66715</v>
      </c>
      <c r="F120" s="37">
        <v>66940</v>
      </c>
      <c r="G120" s="37">
        <v>19680</v>
      </c>
      <c r="H120" s="37">
        <v>93847</v>
      </c>
    </row>
    <row r="121" spans="1:8" ht="15.75" customHeight="1" thickBot="1" x14ac:dyDescent="0.4">
      <c r="A121" s="43"/>
      <c r="B121" s="52"/>
      <c r="C121" s="44"/>
      <c r="D121" s="44"/>
      <c r="E121" s="44"/>
      <c r="F121" s="44"/>
      <c r="G121" s="44"/>
      <c r="H121" s="44"/>
    </row>
    <row r="122" spans="1:8" ht="15.75" customHeight="1" thickBot="1" x14ac:dyDescent="0.4">
      <c r="A122" s="45" t="s">
        <v>173</v>
      </c>
      <c r="B122" s="45" t="s">
        <v>174</v>
      </c>
      <c r="C122" s="74">
        <f>SUM(C123:C134)</f>
        <v>5464698.4399999995</v>
      </c>
      <c r="D122" s="74">
        <f t="shared" ref="D122:E122" si="36">SUM(D123:D134)</f>
        <v>263916</v>
      </c>
      <c r="E122" s="74">
        <f t="shared" si="36"/>
        <v>5728614.4399999995</v>
      </c>
      <c r="F122" s="74">
        <f>SUM(F123:F134)</f>
        <v>4745333.5999999996</v>
      </c>
      <c r="G122" s="74">
        <f>SUM(G123:G134)</f>
        <v>4395024</v>
      </c>
      <c r="H122" s="74">
        <f>SUM(H123:H134)</f>
        <v>4192800</v>
      </c>
    </row>
    <row r="123" spans="1:8" ht="15.75" customHeight="1" x14ac:dyDescent="0.35">
      <c r="A123" s="46" t="s">
        <v>175</v>
      </c>
      <c r="B123" s="72" t="s">
        <v>176</v>
      </c>
      <c r="C123" s="47">
        <v>1285783.94</v>
      </c>
      <c r="D123" s="47">
        <f>6766+12000+16000+11300+2500</f>
        <v>48566</v>
      </c>
      <c r="E123" s="37">
        <f t="shared" ref="E123:E124" si="37">C123+D123</f>
        <v>1334349.94</v>
      </c>
      <c r="F123" s="47">
        <v>1268234</v>
      </c>
      <c r="G123" s="47">
        <v>1258616</v>
      </c>
      <c r="H123" s="47">
        <v>1182470</v>
      </c>
    </row>
    <row r="124" spans="1:8" ht="15.75" customHeight="1" x14ac:dyDescent="0.35">
      <c r="A124" s="29" t="s">
        <v>177</v>
      </c>
      <c r="B124" s="61" t="s">
        <v>178</v>
      </c>
      <c r="C124" s="37">
        <v>3593605.39</v>
      </c>
      <c r="D124" s="37">
        <f>5000+2500+28000+105000+5900</f>
        <v>146400</v>
      </c>
      <c r="E124" s="37">
        <f t="shared" si="37"/>
        <v>3740005.39</v>
      </c>
      <c r="F124" s="37">
        <v>2874589.6</v>
      </c>
      <c r="G124" s="37">
        <v>2671751</v>
      </c>
      <c r="H124" s="37">
        <v>2541351</v>
      </c>
    </row>
    <row r="125" spans="1:8" ht="15.75" customHeight="1" x14ac:dyDescent="0.35">
      <c r="A125" s="29" t="s">
        <v>255</v>
      </c>
      <c r="B125" s="32" t="s">
        <v>256</v>
      </c>
      <c r="C125" s="37"/>
      <c r="D125" s="37"/>
      <c r="E125" s="37"/>
      <c r="F125" s="37"/>
      <c r="G125" s="37"/>
      <c r="H125" s="37"/>
    </row>
    <row r="126" spans="1:8" ht="15.75" customHeight="1" x14ac:dyDescent="0.35">
      <c r="A126" s="24" t="s">
        <v>257</v>
      </c>
      <c r="B126" s="32" t="s">
        <v>258</v>
      </c>
      <c r="C126" s="37"/>
      <c r="D126" s="37"/>
      <c r="E126" s="37"/>
      <c r="F126" s="37"/>
      <c r="G126" s="37"/>
      <c r="H126" s="37"/>
    </row>
    <row r="127" spans="1:8" ht="15.75" customHeight="1" x14ac:dyDescent="0.35">
      <c r="A127" s="24" t="s">
        <v>259</v>
      </c>
      <c r="B127" s="32" t="s">
        <v>260</v>
      </c>
      <c r="C127" s="37"/>
      <c r="D127" s="37"/>
      <c r="E127" s="37"/>
      <c r="F127" s="37"/>
      <c r="G127" s="37"/>
      <c r="H127" s="37"/>
    </row>
    <row r="128" spans="1:8" ht="15.75" customHeight="1" x14ac:dyDescent="0.35">
      <c r="A128" s="24" t="s">
        <v>216</v>
      </c>
      <c r="B128" s="32" t="s">
        <v>261</v>
      </c>
      <c r="C128" s="37">
        <v>362114.97</v>
      </c>
      <c r="D128" s="37">
        <f>90540-21590</f>
        <v>68950</v>
      </c>
      <c r="E128" s="37">
        <f t="shared" ref="E128:E131" si="38">C128+D128</f>
        <v>431064.97</v>
      </c>
      <c r="F128" s="37">
        <v>375015</v>
      </c>
      <c r="G128" s="37">
        <v>282914</v>
      </c>
      <c r="H128" s="37">
        <v>260030</v>
      </c>
    </row>
    <row r="129" spans="1:8" ht="15.75" customHeight="1" x14ac:dyDescent="0.35">
      <c r="A129" s="24" t="s">
        <v>179</v>
      </c>
      <c r="B129" s="32" t="s">
        <v>180</v>
      </c>
      <c r="C129" s="37">
        <v>2000</v>
      </c>
      <c r="D129" s="37"/>
      <c r="E129" s="37">
        <f t="shared" si="38"/>
        <v>2000</v>
      </c>
      <c r="F129" s="37">
        <v>3000</v>
      </c>
      <c r="G129" s="37">
        <v>814</v>
      </c>
      <c r="H129" s="37">
        <v>1156</v>
      </c>
    </row>
    <row r="130" spans="1:8" ht="15.75" customHeight="1" x14ac:dyDescent="0.35">
      <c r="A130" s="24" t="s">
        <v>181</v>
      </c>
      <c r="B130" s="32" t="s">
        <v>182</v>
      </c>
      <c r="C130" s="37">
        <v>183092.8</v>
      </c>
      <c r="D130" s="37"/>
      <c r="E130" s="37">
        <f t="shared" si="38"/>
        <v>183092.8</v>
      </c>
      <c r="F130" s="37">
        <v>188193</v>
      </c>
      <c r="G130" s="37">
        <v>146329</v>
      </c>
      <c r="H130" s="37">
        <v>173538</v>
      </c>
    </row>
    <row r="131" spans="1:8" ht="15.75" customHeight="1" x14ac:dyDescent="0.35">
      <c r="A131" s="24" t="s">
        <v>183</v>
      </c>
      <c r="B131" s="32" t="s">
        <v>184</v>
      </c>
      <c r="C131" s="37">
        <v>35301.339999999997</v>
      </c>
      <c r="D131" s="37"/>
      <c r="E131" s="37">
        <f t="shared" si="38"/>
        <v>35301.339999999997</v>
      </c>
      <c r="F131" s="37">
        <v>33502</v>
      </c>
      <c r="G131" s="37">
        <v>32050</v>
      </c>
      <c r="H131" s="37">
        <v>31505</v>
      </c>
    </row>
    <row r="132" spans="1:8" ht="15.75" customHeight="1" x14ac:dyDescent="0.35">
      <c r="A132" s="24" t="s">
        <v>262</v>
      </c>
      <c r="B132" s="32" t="s">
        <v>263</v>
      </c>
      <c r="C132" s="37"/>
      <c r="D132" s="37"/>
      <c r="E132" s="37"/>
      <c r="F132" s="37"/>
      <c r="G132" s="37"/>
      <c r="H132" s="37"/>
    </row>
    <row r="133" spans="1:8" ht="15.75" customHeight="1" x14ac:dyDescent="0.35">
      <c r="A133" s="24" t="s">
        <v>264</v>
      </c>
      <c r="B133" s="32" t="s">
        <v>265</v>
      </c>
      <c r="C133" s="37">
        <v>2800</v>
      </c>
      <c r="D133" s="37"/>
      <c r="E133" s="37">
        <f t="shared" ref="E133" si="39">C133+D133</f>
        <v>2800</v>
      </c>
      <c r="F133" s="37">
        <v>2800</v>
      </c>
      <c r="G133" s="37">
        <v>2550</v>
      </c>
      <c r="H133" s="37">
        <v>2750</v>
      </c>
    </row>
    <row r="134" spans="1:8" ht="15.75" customHeight="1" thickBot="1" x14ac:dyDescent="0.4">
      <c r="A134" s="43"/>
      <c r="B134" s="75" t="s">
        <v>266</v>
      </c>
      <c r="C134" s="44"/>
      <c r="D134" s="44"/>
      <c r="E134" s="44"/>
      <c r="F134" s="44"/>
      <c r="G134" s="44"/>
      <c r="H134" s="44"/>
    </row>
    <row r="135" spans="1:8" ht="15.75" customHeight="1" thickBot="1" x14ac:dyDescent="0.4">
      <c r="A135" s="45" t="s">
        <v>185</v>
      </c>
      <c r="B135" s="58" t="s">
        <v>186</v>
      </c>
      <c r="C135" s="74">
        <f>SUM(C136:C150)</f>
        <v>1015575</v>
      </c>
      <c r="D135" s="74">
        <f t="shared" ref="D135:E135" si="40">SUM(D136:D150)</f>
        <v>25800</v>
      </c>
      <c r="E135" s="74">
        <f t="shared" si="40"/>
        <v>1041375</v>
      </c>
      <c r="F135" s="74">
        <f>SUM(F136:F150)</f>
        <v>1049052</v>
      </c>
      <c r="G135" s="74">
        <f>SUM(G136:G150)</f>
        <v>980460</v>
      </c>
      <c r="H135" s="74">
        <f>SUM(H136:H150)</f>
        <v>892165</v>
      </c>
    </row>
    <row r="136" spans="1:8" ht="15.75" customHeight="1" x14ac:dyDescent="0.35">
      <c r="A136" s="46" t="s">
        <v>187</v>
      </c>
      <c r="B136" s="72" t="s">
        <v>188</v>
      </c>
      <c r="C136" s="47">
        <v>6250</v>
      </c>
      <c r="D136" s="47"/>
      <c r="E136" s="37">
        <f t="shared" ref="E136" si="41">C136+D136</f>
        <v>6250</v>
      </c>
      <c r="F136" s="47">
        <v>6250</v>
      </c>
      <c r="G136" s="47">
        <v>5551</v>
      </c>
      <c r="H136" s="47">
        <v>5641</v>
      </c>
    </row>
    <row r="137" spans="1:8" ht="15.75" customHeight="1" x14ac:dyDescent="0.35">
      <c r="A137" s="24" t="s">
        <v>189</v>
      </c>
      <c r="B137" s="32" t="s">
        <v>190</v>
      </c>
      <c r="C137" s="37"/>
      <c r="D137" s="37"/>
      <c r="E137" s="37"/>
      <c r="F137" s="37">
        <v>0</v>
      </c>
      <c r="G137" s="37">
        <v>0</v>
      </c>
      <c r="H137" s="37"/>
    </row>
    <row r="138" spans="1:8" ht="15.75" customHeight="1" x14ac:dyDescent="0.35">
      <c r="A138" s="24" t="s">
        <v>191</v>
      </c>
      <c r="B138" s="32" t="s">
        <v>192</v>
      </c>
      <c r="C138" s="37">
        <v>111755</v>
      </c>
      <c r="D138" s="37"/>
      <c r="E138" s="37">
        <f t="shared" ref="E138:E140" si="42">C138+D138</f>
        <v>111755</v>
      </c>
      <c r="F138" s="37">
        <v>160699</v>
      </c>
      <c r="G138" s="37">
        <v>130775</v>
      </c>
      <c r="H138" s="37">
        <v>82053</v>
      </c>
    </row>
    <row r="139" spans="1:8" ht="15.75" customHeight="1" x14ac:dyDescent="0.35">
      <c r="A139" s="24" t="s">
        <v>193</v>
      </c>
      <c r="B139" s="32" t="s">
        <v>194</v>
      </c>
      <c r="C139" s="37">
        <v>210000</v>
      </c>
      <c r="D139" s="37"/>
      <c r="E139" s="37">
        <f t="shared" si="42"/>
        <v>210000</v>
      </c>
      <c r="F139" s="37">
        <v>190000</v>
      </c>
      <c r="G139" s="37">
        <v>194633</v>
      </c>
      <c r="H139" s="37">
        <v>162461</v>
      </c>
    </row>
    <row r="140" spans="1:8" ht="15.75" customHeight="1" x14ac:dyDescent="0.35">
      <c r="A140" s="24" t="s">
        <v>195</v>
      </c>
      <c r="B140" s="32" t="s">
        <v>196</v>
      </c>
      <c r="C140" s="37">
        <v>114031</v>
      </c>
      <c r="D140" s="37">
        <v>3800</v>
      </c>
      <c r="E140" s="37">
        <f t="shared" si="42"/>
        <v>117831</v>
      </c>
      <c r="F140" s="37">
        <v>115931</v>
      </c>
      <c r="G140" s="37">
        <v>103815</v>
      </c>
      <c r="H140" s="37">
        <v>114319</v>
      </c>
    </row>
    <row r="141" spans="1:8" ht="15.75" customHeight="1" x14ac:dyDescent="0.35">
      <c r="A141" s="24" t="s">
        <v>197</v>
      </c>
      <c r="B141" s="32" t="s">
        <v>198</v>
      </c>
      <c r="C141" s="37"/>
      <c r="D141" s="37"/>
      <c r="E141" s="37"/>
      <c r="F141" s="37"/>
      <c r="G141" s="37"/>
      <c r="H141" s="37"/>
    </row>
    <row r="142" spans="1:8" ht="15.75" customHeight="1" x14ac:dyDescent="0.35">
      <c r="A142" s="24" t="s">
        <v>199</v>
      </c>
      <c r="B142" s="32" t="s">
        <v>200</v>
      </c>
      <c r="C142" s="37">
        <v>117000</v>
      </c>
      <c r="D142" s="37">
        <v>12000</v>
      </c>
      <c r="E142" s="37">
        <f t="shared" ref="E142:E143" si="43">C142+D142</f>
        <v>129000</v>
      </c>
      <c r="F142" s="37">
        <v>115772</v>
      </c>
      <c r="G142" s="37">
        <v>131196</v>
      </c>
      <c r="H142" s="37">
        <v>101621</v>
      </c>
    </row>
    <row r="143" spans="1:8" ht="15.75" customHeight="1" x14ac:dyDescent="0.35">
      <c r="A143" s="24" t="s">
        <v>201</v>
      </c>
      <c r="B143" s="32" t="s">
        <v>202</v>
      </c>
      <c r="C143" s="37">
        <v>121538</v>
      </c>
      <c r="D143" s="37">
        <v>10000</v>
      </c>
      <c r="E143" s="37">
        <f t="shared" si="43"/>
        <v>131538</v>
      </c>
      <c r="F143" s="37">
        <v>121538</v>
      </c>
      <c r="G143" s="37">
        <v>95460</v>
      </c>
      <c r="H143" s="37">
        <v>105183</v>
      </c>
    </row>
    <row r="144" spans="1:8" ht="15.75" customHeight="1" x14ac:dyDescent="0.35">
      <c r="A144" s="24" t="s">
        <v>203</v>
      </c>
      <c r="B144" s="32" t="s">
        <v>204</v>
      </c>
      <c r="C144" s="37"/>
      <c r="D144" s="37"/>
      <c r="E144" s="37"/>
      <c r="F144" s="37"/>
      <c r="G144" s="37"/>
      <c r="H144" s="37"/>
    </row>
    <row r="145" spans="1:8" ht="15.75" customHeight="1" x14ac:dyDescent="0.35">
      <c r="A145" s="24" t="s">
        <v>205</v>
      </c>
      <c r="B145" s="32" t="s">
        <v>206</v>
      </c>
      <c r="C145" s="37">
        <v>9600</v>
      </c>
      <c r="D145" s="37"/>
      <c r="E145" s="37">
        <f t="shared" ref="E145" si="44">C145+D145</f>
        <v>9600</v>
      </c>
      <c r="F145" s="37">
        <v>9600</v>
      </c>
      <c r="G145" s="37">
        <v>6509</v>
      </c>
      <c r="H145" s="37">
        <v>13159</v>
      </c>
    </row>
    <row r="146" spans="1:8" ht="15.75" customHeight="1" x14ac:dyDescent="0.35">
      <c r="A146" s="24" t="s">
        <v>207</v>
      </c>
      <c r="B146" s="32" t="s">
        <v>208</v>
      </c>
      <c r="C146" s="37"/>
      <c r="D146" s="37"/>
      <c r="E146" s="37"/>
      <c r="F146" s="37"/>
      <c r="G146" s="37"/>
      <c r="H146" s="37"/>
    </row>
    <row r="147" spans="1:8" ht="15.75" customHeight="1" x14ac:dyDescent="0.35">
      <c r="A147" s="24" t="s">
        <v>209</v>
      </c>
      <c r="B147" s="32" t="s">
        <v>210</v>
      </c>
      <c r="C147" s="37">
        <v>100000</v>
      </c>
      <c r="D147" s="37"/>
      <c r="E147" s="37">
        <f t="shared" ref="E147:E149" si="45">C147+D147</f>
        <v>100000</v>
      </c>
      <c r="F147" s="37">
        <v>106649</v>
      </c>
      <c r="G147" s="37">
        <v>95918</v>
      </c>
      <c r="H147" s="37">
        <v>93922</v>
      </c>
    </row>
    <row r="148" spans="1:8" ht="15.75" customHeight="1" x14ac:dyDescent="0.35">
      <c r="A148" s="24" t="s">
        <v>211</v>
      </c>
      <c r="B148" s="32" t="s">
        <v>212</v>
      </c>
      <c r="C148" s="37">
        <v>32844</v>
      </c>
      <c r="D148" s="37"/>
      <c r="E148" s="37">
        <f t="shared" si="45"/>
        <v>32844</v>
      </c>
      <c r="F148" s="37">
        <v>39114</v>
      </c>
      <c r="G148" s="37">
        <v>34956</v>
      </c>
      <c r="H148" s="37">
        <v>34221</v>
      </c>
    </row>
    <row r="149" spans="1:8" ht="15.75" customHeight="1" x14ac:dyDescent="0.35">
      <c r="A149" s="24" t="s">
        <v>213</v>
      </c>
      <c r="B149" s="32" t="s">
        <v>214</v>
      </c>
      <c r="C149" s="37">
        <v>192557</v>
      </c>
      <c r="D149" s="37"/>
      <c r="E149" s="37">
        <f t="shared" si="45"/>
        <v>192557</v>
      </c>
      <c r="F149" s="37">
        <v>183499</v>
      </c>
      <c r="G149" s="37">
        <v>181647</v>
      </c>
      <c r="H149" s="37">
        <f>181835-2250</f>
        <v>179585</v>
      </c>
    </row>
    <row r="150" spans="1:8" ht="15.75" customHeight="1" thickBot="1" x14ac:dyDescent="0.4">
      <c r="A150" s="30"/>
      <c r="B150" s="62" t="s">
        <v>215</v>
      </c>
      <c r="C150" s="42"/>
      <c r="D150" s="42"/>
      <c r="E150" s="42"/>
      <c r="F150" s="42"/>
      <c r="G150" s="42"/>
      <c r="H150" s="42"/>
    </row>
  </sheetData>
  <conditionalFormatting sqref="H32">
    <cfRule type="cellIs" dxfId="5" priority="8" stopIfTrue="1" operator="lessThan">
      <formula>0</formula>
    </cfRule>
  </conditionalFormatting>
  <conditionalFormatting sqref="C32">
    <cfRule type="cellIs" dxfId="4" priority="6" stopIfTrue="1" operator="lessThan">
      <formula>0</formula>
    </cfRule>
  </conditionalFormatting>
  <conditionalFormatting sqref="F32">
    <cfRule type="cellIs" dxfId="3" priority="5" stopIfTrue="1" operator="lessThan">
      <formula>0</formula>
    </cfRule>
  </conditionalFormatting>
  <conditionalFormatting sqref="E32">
    <cfRule type="cellIs" dxfId="2" priority="3" stopIfTrue="1" operator="lessThan">
      <formula>0</formula>
    </cfRule>
  </conditionalFormatting>
  <conditionalFormatting sqref="D32">
    <cfRule type="cellIs" dxfId="1" priority="2" stopIfTrue="1" operator="lessThan">
      <formula>0</formula>
    </cfRule>
  </conditionalFormatting>
  <conditionalFormatting sqref="G3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F88E-BF90-4B21-ACD8-500C6E7DDB8E}">
  <dimension ref="A1:E26"/>
  <sheetViews>
    <sheetView topLeftCell="A16" zoomScale="145" zoomScaleNormal="145" workbookViewId="0">
      <selection activeCell="D7" sqref="D7"/>
    </sheetView>
  </sheetViews>
  <sheetFormatPr defaultColWidth="66.54296875" defaultRowHeight="19.5" customHeight="1" x14ac:dyDescent="0.35"/>
  <cols>
    <col min="1" max="1" width="58.1796875" customWidth="1"/>
    <col min="2" max="2" width="13.81640625" customWidth="1"/>
    <col min="3" max="3" width="16.81640625" customWidth="1"/>
    <col min="4" max="4" width="14.453125" customWidth="1"/>
    <col min="5" max="5" width="18.81640625" customWidth="1"/>
  </cols>
  <sheetData>
    <row r="1" spans="1:5" ht="19.5" customHeight="1" thickBot="1" x14ac:dyDescent="0.4"/>
    <row r="2" spans="1:5" ht="19.5" customHeight="1" thickBot="1" x14ac:dyDescent="0.4">
      <c r="A2" s="81" t="s">
        <v>273</v>
      </c>
      <c r="B2" s="82"/>
      <c r="C2" s="82"/>
      <c r="D2" s="82" t="s">
        <v>295</v>
      </c>
      <c r="E2" s="82"/>
    </row>
    <row r="3" spans="1:5" ht="19.5" customHeight="1" thickBot="1" x14ac:dyDescent="0.4">
      <c r="A3" s="83" t="s">
        <v>274</v>
      </c>
      <c r="B3" s="85">
        <v>300000</v>
      </c>
      <c r="C3" s="85"/>
      <c r="D3" s="85"/>
      <c r="E3" s="85">
        <f>B3+C3+D3</f>
        <v>300000</v>
      </c>
    </row>
    <row r="4" spans="1:5" ht="19.5" customHeight="1" thickBot="1" x14ac:dyDescent="0.4">
      <c r="A4" s="83" t="s">
        <v>275</v>
      </c>
      <c r="B4" s="85">
        <v>90000</v>
      </c>
      <c r="C4" s="85"/>
      <c r="D4" s="85"/>
      <c r="E4" s="85">
        <f t="shared" ref="E4:E26" si="0">B4+C4+D4</f>
        <v>90000</v>
      </c>
    </row>
    <row r="5" spans="1:5" ht="19.5" customHeight="1" thickBot="1" x14ac:dyDescent="0.4">
      <c r="A5" s="83" t="s">
        <v>276</v>
      </c>
      <c r="B5" s="85">
        <v>10000</v>
      </c>
      <c r="C5" s="85"/>
      <c r="D5" s="85"/>
      <c r="E5" s="85">
        <f t="shared" si="0"/>
        <v>10000</v>
      </c>
    </row>
    <row r="6" spans="1:5" ht="19.5" customHeight="1" thickBot="1" x14ac:dyDescent="0.4">
      <c r="A6" s="83" t="s">
        <v>277</v>
      </c>
      <c r="B6" s="85">
        <v>20000</v>
      </c>
      <c r="C6" s="85"/>
      <c r="D6" s="85">
        <v>20000</v>
      </c>
      <c r="E6" s="85">
        <f t="shared" si="0"/>
        <v>40000</v>
      </c>
    </row>
    <row r="7" spans="1:5" ht="19.5" customHeight="1" thickBot="1" x14ac:dyDescent="0.4">
      <c r="A7" s="83" t="s">
        <v>278</v>
      </c>
      <c r="B7" s="85">
        <v>45000</v>
      </c>
      <c r="C7" s="85"/>
      <c r="D7" s="85"/>
      <c r="E7" s="85">
        <f t="shared" si="0"/>
        <v>45000</v>
      </c>
    </row>
    <row r="8" spans="1:5" ht="19.5" customHeight="1" thickBot="1" x14ac:dyDescent="0.4">
      <c r="A8" s="83" t="s">
        <v>279</v>
      </c>
      <c r="B8" s="85">
        <v>15000</v>
      </c>
      <c r="C8" s="85"/>
      <c r="D8" s="85"/>
      <c r="E8" s="85">
        <f t="shared" si="0"/>
        <v>15000</v>
      </c>
    </row>
    <row r="9" spans="1:5" ht="19.5" customHeight="1" thickBot="1" x14ac:dyDescent="0.4">
      <c r="A9" s="83" t="s">
        <v>280</v>
      </c>
      <c r="B9" s="85">
        <v>800000</v>
      </c>
      <c r="C9" s="85"/>
      <c r="D9" s="85"/>
      <c r="E9" s="85">
        <f t="shared" si="0"/>
        <v>800000</v>
      </c>
    </row>
    <row r="10" spans="1:5" ht="19.5" customHeight="1" thickBot="1" x14ac:dyDescent="0.4">
      <c r="A10" s="83" t="s">
        <v>281</v>
      </c>
      <c r="B10" s="85">
        <v>25000</v>
      </c>
      <c r="C10" s="85"/>
      <c r="D10" s="85"/>
      <c r="E10" s="85">
        <f t="shared" si="0"/>
        <v>25000</v>
      </c>
    </row>
    <row r="11" spans="1:5" ht="19.5" customHeight="1" thickBot="1" x14ac:dyDescent="0.4">
      <c r="A11" s="83" t="s">
        <v>282</v>
      </c>
      <c r="B11" s="85">
        <v>40000</v>
      </c>
      <c r="C11" s="85"/>
      <c r="D11" s="85">
        <v>-40000</v>
      </c>
      <c r="E11" s="85">
        <f t="shared" si="0"/>
        <v>0</v>
      </c>
    </row>
    <row r="12" spans="1:5" ht="19.5" customHeight="1" thickBot="1" x14ac:dyDescent="0.4">
      <c r="A12" s="83" t="s">
        <v>283</v>
      </c>
      <c r="B12" s="85">
        <v>25000</v>
      </c>
      <c r="C12" s="85"/>
      <c r="D12" s="85"/>
      <c r="E12" s="85">
        <f t="shared" si="0"/>
        <v>25000</v>
      </c>
    </row>
    <row r="13" spans="1:5" ht="19.5" customHeight="1" thickBot="1" x14ac:dyDescent="0.4">
      <c r="A13" s="83" t="s">
        <v>284</v>
      </c>
      <c r="B13" s="85">
        <v>40000</v>
      </c>
      <c r="C13" s="85"/>
      <c r="D13" s="85"/>
      <c r="E13" s="85">
        <f t="shared" si="0"/>
        <v>40000</v>
      </c>
    </row>
    <row r="14" spans="1:5" ht="19.5" customHeight="1" thickBot="1" x14ac:dyDescent="0.4">
      <c r="A14" s="83" t="s">
        <v>285</v>
      </c>
      <c r="B14" s="85">
        <v>42000</v>
      </c>
      <c r="C14" s="85"/>
      <c r="D14" s="85"/>
      <c r="E14" s="85">
        <f t="shared" si="0"/>
        <v>42000</v>
      </c>
    </row>
    <row r="15" spans="1:5" ht="19.5" customHeight="1" thickBot="1" x14ac:dyDescent="0.4">
      <c r="A15" s="83" t="s">
        <v>286</v>
      </c>
      <c r="B15" s="85">
        <v>140000</v>
      </c>
      <c r="C15" s="85"/>
      <c r="D15" s="85"/>
      <c r="E15" s="85">
        <f t="shared" si="0"/>
        <v>140000</v>
      </c>
    </row>
    <row r="16" spans="1:5" ht="19.5" customHeight="1" thickBot="1" x14ac:dyDescent="0.4">
      <c r="A16" s="83" t="s">
        <v>287</v>
      </c>
      <c r="B16" s="85">
        <v>982000</v>
      </c>
      <c r="C16" s="85"/>
      <c r="D16" s="85"/>
      <c r="E16" s="85">
        <f t="shared" si="0"/>
        <v>982000</v>
      </c>
    </row>
    <row r="17" spans="1:5" ht="19.5" customHeight="1" thickBot="1" x14ac:dyDescent="0.4">
      <c r="A17" s="83" t="s">
        <v>288</v>
      </c>
      <c r="B17" s="85">
        <v>150000</v>
      </c>
      <c r="C17" s="85"/>
      <c r="D17" s="85">
        <v>-135000</v>
      </c>
      <c r="E17" s="85">
        <f t="shared" si="0"/>
        <v>15000</v>
      </c>
    </row>
    <row r="18" spans="1:5" ht="19.5" customHeight="1" thickBot="1" x14ac:dyDescent="0.4">
      <c r="A18" s="83" t="s">
        <v>296</v>
      </c>
      <c r="B18" s="85"/>
      <c r="C18" s="85"/>
      <c r="D18" s="85">
        <v>125000</v>
      </c>
      <c r="E18" s="85">
        <f t="shared" si="0"/>
        <v>125000</v>
      </c>
    </row>
    <row r="19" spans="1:5" s="88" customFormat="1" ht="19.5" customHeight="1" thickBot="1" x14ac:dyDescent="0.4">
      <c r="A19" s="86" t="s">
        <v>297</v>
      </c>
      <c r="B19" s="87">
        <f>SUM(B3:B18)</f>
        <v>2724000</v>
      </c>
      <c r="C19" s="87">
        <f>SUM(C3:C18)</f>
        <v>0</v>
      </c>
      <c r="D19" s="87">
        <f>SUM(D3:D18)</f>
        <v>-30000</v>
      </c>
      <c r="E19" s="87">
        <f>SUM(E3:E18)</f>
        <v>2694000</v>
      </c>
    </row>
    <row r="20" spans="1:5" ht="19.5" customHeight="1" thickBot="1" x14ac:dyDescent="0.4">
      <c r="A20" s="84" t="s">
        <v>289</v>
      </c>
      <c r="B20" s="85"/>
      <c r="C20" s="85"/>
      <c r="D20" s="85"/>
      <c r="E20" s="85">
        <f t="shared" si="0"/>
        <v>0</v>
      </c>
    </row>
    <row r="21" spans="1:5" ht="19.5" customHeight="1" thickBot="1" x14ac:dyDescent="0.4">
      <c r="A21" s="83" t="s">
        <v>290</v>
      </c>
      <c r="B21" s="85">
        <v>100000</v>
      </c>
      <c r="C21" s="85"/>
      <c r="D21" s="85"/>
      <c r="E21" s="85">
        <f t="shared" si="0"/>
        <v>100000</v>
      </c>
    </row>
    <row r="22" spans="1:5" ht="19.5" customHeight="1" thickBot="1" x14ac:dyDescent="0.4">
      <c r="A22" s="83" t="s">
        <v>291</v>
      </c>
      <c r="B22" s="85">
        <v>1600000</v>
      </c>
      <c r="C22" s="85"/>
      <c r="D22" s="85"/>
      <c r="E22" s="85">
        <f t="shared" si="0"/>
        <v>1600000</v>
      </c>
    </row>
    <row r="23" spans="1:5" ht="19.5" customHeight="1" thickBot="1" x14ac:dyDescent="0.4">
      <c r="A23" s="83" t="s">
        <v>292</v>
      </c>
      <c r="B23" s="85">
        <v>90000</v>
      </c>
      <c r="C23" s="85"/>
      <c r="D23" s="85"/>
      <c r="E23" s="85">
        <f t="shared" si="0"/>
        <v>90000</v>
      </c>
    </row>
    <row r="24" spans="1:5" s="88" customFormat="1" ht="19.5" customHeight="1" thickBot="1" x14ac:dyDescent="0.4">
      <c r="A24" s="86" t="s">
        <v>297</v>
      </c>
      <c r="B24" s="87">
        <f>B21+B22+B23</f>
        <v>1790000</v>
      </c>
      <c r="C24" s="87">
        <f t="shared" ref="C24:E24" si="1">C21+C22+C23</f>
        <v>0</v>
      </c>
      <c r="D24" s="87">
        <f t="shared" si="1"/>
        <v>0</v>
      </c>
      <c r="E24" s="87">
        <f t="shared" si="1"/>
        <v>1790000</v>
      </c>
    </row>
    <row r="25" spans="1:5" ht="19.5" customHeight="1" thickBot="1" x14ac:dyDescent="0.4">
      <c r="A25" s="84" t="s">
        <v>293</v>
      </c>
      <c r="B25" s="85"/>
      <c r="C25" s="85"/>
      <c r="D25" s="85"/>
      <c r="E25" s="85">
        <f t="shared" si="0"/>
        <v>0</v>
      </c>
    </row>
    <row r="26" spans="1:5" ht="19.5" customHeight="1" thickBot="1" x14ac:dyDescent="0.4">
      <c r="A26" s="83" t="s">
        <v>294</v>
      </c>
      <c r="B26" s="85">
        <v>49000</v>
      </c>
      <c r="C26" s="85"/>
      <c r="D26" s="85"/>
      <c r="E26" s="85">
        <f t="shared" si="0"/>
        <v>49000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2" ma:contentTypeDescription="Loo uus dokument" ma:contentTypeScope="" ma:versionID="82b4917bde8c7faaf2627752deb3b888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bdb024620bfe86d681252b810f52052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629E22-79F3-45AF-8913-B0F56E1AF9C8}"/>
</file>

<file path=customXml/itemProps2.xml><?xml version="1.0" encoding="utf-8"?>
<ds:datastoreItem xmlns:ds="http://schemas.openxmlformats.org/officeDocument/2006/customXml" ds:itemID="{FAE6832A-366B-4261-B0BD-01C4DC45A33A}"/>
</file>

<file path=customXml/itemProps3.xml><?xml version="1.0" encoding="utf-8"?>
<ds:datastoreItem xmlns:ds="http://schemas.openxmlformats.org/officeDocument/2006/customXml" ds:itemID="{0BEBC678-917B-47A8-9D51-F01E5E0E5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Investeeringud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2021-02-08T09:19:49Z</cp:lastPrinted>
  <dcterms:created xsi:type="dcterms:W3CDTF">2017-03-08T11:21:59Z</dcterms:created>
  <dcterms:modified xsi:type="dcterms:W3CDTF">2021-02-09T06:37:48Z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