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Finants/Eelarved/2022/2. lugemine/"/>
    </mc:Choice>
  </mc:AlternateContent>
  <xr:revisionPtr revIDLastSave="60" documentId="13_ncr:1_{2F93075B-9A54-46A4-B03A-8CE0CEAE01F4}" xr6:coauthVersionLast="47" xr6:coauthVersionMax="47" xr10:uidLastSave="{AF939D2F-8A0E-4083-87A6-DC20276882DE}"/>
  <bookViews>
    <workbookView xWindow="-110" yWindow="-110" windowWidth="25820" windowHeight="14020" activeTab="3" xr2:uid="{4D59C941-3084-47BF-B5DD-A87B83B7F917}"/>
  </bookViews>
  <sheets>
    <sheet name="VV" sheetId="1" r:id="rId1"/>
    <sheet name="Sotsiaalk." sheetId="4" r:id="rId2"/>
    <sheet name="V.Kosemets" sheetId="2" r:id="rId3"/>
    <sheet name="Volikogul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1" i="5" l="1"/>
  <c r="E151" i="5" s="1"/>
  <c r="D150" i="5"/>
  <c r="E150" i="5" s="1"/>
  <c r="E149" i="5"/>
  <c r="E147" i="5"/>
  <c r="E145" i="5"/>
  <c r="E144" i="5"/>
  <c r="E142" i="5"/>
  <c r="E141" i="5"/>
  <c r="E140" i="5"/>
  <c r="E138" i="5"/>
  <c r="C137" i="5"/>
  <c r="E134" i="5"/>
  <c r="E133" i="5"/>
  <c r="E132" i="5"/>
  <c r="E131" i="5"/>
  <c r="E130" i="5"/>
  <c r="E126" i="5"/>
  <c r="E125" i="5"/>
  <c r="C125" i="5"/>
  <c r="D124" i="5"/>
  <c r="C124" i="5"/>
  <c r="E124" i="5" s="1"/>
  <c r="E122" i="5"/>
  <c r="E121" i="5"/>
  <c r="E120" i="5"/>
  <c r="E115" i="5"/>
  <c r="E113" i="5"/>
  <c r="C113" i="5"/>
  <c r="C112" i="5"/>
  <c r="C106" i="5" s="1"/>
  <c r="E106" i="5" s="1"/>
  <c r="E111" i="5"/>
  <c r="E110" i="5"/>
  <c r="E109" i="5"/>
  <c r="E108" i="5"/>
  <c r="E107" i="5"/>
  <c r="C107" i="5"/>
  <c r="D106" i="5"/>
  <c r="E105" i="5"/>
  <c r="D99" i="5"/>
  <c r="E99" i="5" s="1"/>
  <c r="C99" i="5"/>
  <c r="E97" i="5"/>
  <c r="C96" i="5"/>
  <c r="E96" i="5" s="1"/>
  <c r="E95" i="5"/>
  <c r="C93" i="5"/>
  <c r="E93" i="5" s="1"/>
  <c r="D92" i="5"/>
  <c r="C92" i="5"/>
  <c r="E92" i="5" s="1"/>
  <c r="C90" i="5"/>
  <c r="E90" i="5" s="1"/>
  <c r="E89" i="5"/>
  <c r="C88" i="5"/>
  <c r="E88" i="5" s="1"/>
  <c r="E87" i="5"/>
  <c r="E86" i="5"/>
  <c r="D85" i="5"/>
  <c r="C85" i="5"/>
  <c r="E85" i="5" s="1"/>
  <c r="E83" i="5"/>
  <c r="C82" i="5"/>
  <c r="E82" i="5" s="1"/>
  <c r="E81" i="5"/>
  <c r="E80" i="5"/>
  <c r="C75" i="5"/>
  <c r="E75" i="5" s="1"/>
  <c r="E74" i="5"/>
  <c r="E73" i="5"/>
  <c r="D68" i="5"/>
  <c r="C68" i="5"/>
  <c r="E66" i="5"/>
  <c r="E65" i="5"/>
  <c r="D64" i="5"/>
  <c r="E64" i="5" s="1"/>
  <c r="C64" i="5"/>
  <c r="E62" i="5"/>
  <c r="E61" i="5"/>
  <c r="E60" i="5"/>
  <c r="E59" i="5"/>
  <c r="E58" i="5"/>
  <c r="E57" i="5"/>
  <c r="E56" i="5"/>
  <c r="D56" i="5"/>
  <c r="C56" i="5"/>
  <c r="C55" i="5" s="1"/>
  <c r="E53" i="5"/>
  <c r="E52" i="5"/>
  <c r="E51" i="5"/>
  <c r="E50" i="5"/>
  <c r="D49" i="5"/>
  <c r="C49" i="5"/>
  <c r="E49" i="5" s="1"/>
  <c r="E47" i="5"/>
  <c r="E39" i="5"/>
  <c r="E38" i="5"/>
  <c r="E37" i="5"/>
  <c r="E36" i="5"/>
  <c r="E35" i="5"/>
  <c r="D35" i="5"/>
  <c r="C35" i="5"/>
  <c r="E33" i="5"/>
  <c r="E32" i="5"/>
  <c r="E31" i="5"/>
  <c r="D30" i="5"/>
  <c r="C30" i="5"/>
  <c r="E28" i="5"/>
  <c r="D28" i="5"/>
  <c r="E27" i="5"/>
  <c r="D25" i="5"/>
  <c r="E25" i="5" s="1"/>
  <c r="C25" i="5"/>
  <c r="C24" i="5"/>
  <c r="E21" i="5"/>
  <c r="E20" i="5"/>
  <c r="D19" i="5"/>
  <c r="E19" i="5" s="1"/>
  <c r="C19" i="5"/>
  <c r="D18" i="5"/>
  <c r="E18" i="5" s="1"/>
  <c r="E17" i="5"/>
  <c r="E16" i="5"/>
  <c r="D15" i="5"/>
  <c r="C15" i="5"/>
  <c r="E15" i="5" s="1"/>
  <c r="E14" i="5"/>
  <c r="E11" i="5"/>
  <c r="E9" i="5"/>
  <c r="E8" i="5"/>
  <c r="D7" i="5"/>
  <c r="D6" i="5" s="1"/>
  <c r="C7" i="5"/>
  <c r="E7" i="5" s="1"/>
  <c r="D54" i="1"/>
  <c r="E151" i="4"/>
  <c r="E150" i="4"/>
  <c r="E149" i="4"/>
  <c r="E147" i="4"/>
  <c r="E145" i="4"/>
  <c r="E144" i="4"/>
  <c r="E142" i="4"/>
  <c r="E141" i="4"/>
  <c r="E140" i="4"/>
  <c r="E138" i="4"/>
  <c r="D137" i="4"/>
  <c r="E137" i="4" s="1"/>
  <c r="C137" i="4"/>
  <c r="E134" i="4"/>
  <c r="E133" i="4"/>
  <c r="E132" i="4"/>
  <c r="E131" i="4"/>
  <c r="E130" i="4"/>
  <c r="E126" i="4"/>
  <c r="E125" i="4"/>
  <c r="C125" i="4"/>
  <c r="D124" i="4"/>
  <c r="C124" i="4"/>
  <c r="E124" i="4" s="1"/>
  <c r="E122" i="4"/>
  <c r="E121" i="4"/>
  <c r="E120" i="4"/>
  <c r="E115" i="4"/>
  <c r="E113" i="4"/>
  <c r="C113" i="4"/>
  <c r="C112" i="4"/>
  <c r="C106" i="4" s="1"/>
  <c r="E106" i="4" s="1"/>
  <c r="E111" i="4"/>
  <c r="E110" i="4"/>
  <c r="E109" i="4"/>
  <c r="E108" i="4"/>
  <c r="E107" i="4"/>
  <c r="C107" i="4"/>
  <c r="D106" i="4"/>
  <c r="E105" i="4"/>
  <c r="D99" i="4"/>
  <c r="E99" i="4" s="1"/>
  <c r="C99" i="4"/>
  <c r="E97" i="4"/>
  <c r="C96" i="4"/>
  <c r="E96" i="4" s="1"/>
  <c r="E95" i="4"/>
  <c r="C93" i="4"/>
  <c r="E93" i="4" s="1"/>
  <c r="D92" i="4"/>
  <c r="C90" i="4"/>
  <c r="E90" i="4" s="1"/>
  <c r="E89" i="4"/>
  <c r="C88" i="4"/>
  <c r="E88" i="4" s="1"/>
  <c r="E87" i="4"/>
  <c r="E86" i="4"/>
  <c r="D85" i="4"/>
  <c r="C85" i="4"/>
  <c r="E85" i="4" s="1"/>
  <c r="E83" i="4"/>
  <c r="C82" i="4"/>
  <c r="E82" i="4" s="1"/>
  <c r="E81" i="4"/>
  <c r="E80" i="4"/>
  <c r="C75" i="4"/>
  <c r="E75" i="4" s="1"/>
  <c r="E74" i="4"/>
  <c r="E73" i="4"/>
  <c r="D68" i="4"/>
  <c r="C68" i="4"/>
  <c r="E66" i="4"/>
  <c r="E65" i="4"/>
  <c r="D64" i="4"/>
  <c r="E64" i="4" s="1"/>
  <c r="C64" i="4"/>
  <c r="E62" i="4"/>
  <c r="E61" i="4"/>
  <c r="E60" i="4"/>
  <c r="E59" i="4"/>
  <c r="E58" i="4"/>
  <c r="E57" i="4"/>
  <c r="E56" i="4"/>
  <c r="D56" i="4"/>
  <c r="C56" i="4"/>
  <c r="E53" i="4"/>
  <c r="E52" i="4"/>
  <c r="E51" i="4"/>
  <c r="E50" i="4"/>
  <c r="D49" i="4"/>
  <c r="C49" i="4"/>
  <c r="E49" i="4" s="1"/>
  <c r="E47" i="4"/>
  <c r="E39" i="4"/>
  <c r="E38" i="4"/>
  <c r="E37" i="4"/>
  <c r="E36" i="4"/>
  <c r="E35" i="4"/>
  <c r="D35" i="4"/>
  <c r="C35" i="4"/>
  <c r="E33" i="4"/>
  <c r="E32" i="4"/>
  <c r="E31" i="4"/>
  <c r="D30" i="4"/>
  <c r="C30" i="4"/>
  <c r="E28" i="4"/>
  <c r="E27" i="4"/>
  <c r="D25" i="4"/>
  <c r="D24" i="4" s="1"/>
  <c r="C25" i="4"/>
  <c r="E25" i="4" s="1"/>
  <c r="E21" i="4"/>
  <c r="E20" i="4"/>
  <c r="D19" i="4"/>
  <c r="C19" i="4"/>
  <c r="E19" i="4" s="1"/>
  <c r="E18" i="4"/>
  <c r="E17" i="4"/>
  <c r="E16" i="4"/>
  <c r="E15" i="4"/>
  <c r="D15" i="4"/>
  <c r="C15" i="4"/>
  <c r="E14" i="4"/>
  <c r="E11" i="4"/>
  <c r="E9" i="4"/>
  <c r="E8" i="4"/>
  <c r="D7" i="4"/>
  <c r="E7" i="4" s="1"/>
  <c r="C7" i="4"/>
  <c r="C6" i="4"/>
  <c r="D28" i="1"/>
  <c r="D18" i="1"/>
  <c r="E68" i="5" l="1"/>
  <c r="D137" i="5"/>
  <c r="D55" i="5"/>
  <c r="E55" i="5" s="1"/>
  <c r="E137" i="5"/>
  <c r="E30" i="5"/>
  <c r="D24" i="5"/>
  <c r="E24" i="5" s="1"/>
  <c r="E112" i="5"/>
  <c r="C6" i="5"/>
  <c r="D55" i="4"/>
  <c r="E30" i="4"/>
  <c r="D6" i="4"/>
  <c r="D34" i="4" s="1"/>
  <c r="D48" i="4" s="1"/>
  <c r="D54" i="4" s="1"/>
  <c r="E112" i="4"/>
  <c r="C24" i="4"/>
  <c r="E24" i="4" s="1"/>
  <c r="E68" i="4"/>
  <c r="C92" i="4"/>
  <c r="E92" i="4" s="1"/>
  <c r="E32" i="2"/>
  <c r="E31" i="2"/>
  <c r="E37" i="2"/>
  <c r="E151" i="2"/>
  <c r="E150" i="2"/>
  <c r="E149" i="2"/>
  <c r="E147" i="2"/>
  <c r="E145" i="2"/>
  <c r="E144" i="2"/>
  <c r="E142" i="2"/>
  <c r="E141" i="2"/>
  <c r="E140" i="2"/>
  <c r="E138" i="2"/>
  <c r="D137" i="2"/>
  <c r="E137" i="2" s="1"/>
  <c r="C137" i="2"/>
  <c r="E134" i="2"/>
  <c r="E133" i="2"/>
  <c r="E132" i="2"/>
  <c r="E131" i="2"/>
  <c r="E130" i="2"/>
  <c r="E126" i="2"/>
  <c r="E125" i="2"/>
  <c r="C125" i="2"/>
  <c r="D124" i="2"/>
  <c r="C124" i="2"/>
  <c r="E124" i="2" s="1"/>
  <c r="E122" i="2"/>
  <c r="E121" i="2"/>
  <c r="E120" i="2"/>
  <c r="E115" i="2"/>
  <c r="C113" i="2"/>
  <c r="E113" i="2" s="1"/>
  <c r="C112" i="2"/>
  <c r="E112" i="2" s="1"/>
  <c r="E111" i="2"/>
  <c r="E110" i="2"/>
  <c r="E109" i="2"/>
  <c r="E108" i="2"/>
  <c r="C107" i="2"/>
  <c r="E107" i="2" s="1"/>
  <c r="D106" i="2"/>
  <c r="E105" i="2"/>
  <c r="E99" i="2"/>
  <c r="D99" i="2"/>
  <c r="C99" i="2"/>
  <c r="E97" i="2"/>
  <c r="E96" i="2"/>
  <c r="C96" i="2"/>
  <c r="E95" i="2"/>
  <c r="C93" i="2"/>
  <c r="C92" i="2" s="1"/>
  <c r="E92" i="2" s="1"/>
  <c r="D92" i="2"/>
  <c r="E90" i="2"/>
  <c r="C90" i="2"/>
  <c r="E89" i="2"/>
  <c r="C88" i="2"/>
  <c r="C85" i="2" s="1"/>
  <c r="E85" i="2" s="1"/>
  <c r="E87" i="2"/>
  <c r="E86" i="2"/>
  <c r="D85" i="2"/>
  <c r="E83" i="2"/>
  <c r="C82" i="2"/>
  <c r="E82" i="2" s="1"/>
  <c r="E81" i="2"/>
  <c r="E80" i="2"/>
  <c r="C75" i="2"/>
  <c r="C68" i="2" s="1"/>
  <c r="E74" i="2"/>
  <c r="E73" i="2"/>
  <c r="D68" i="2"/>
  <c r="E66" i="2"/>
  <c r="E65" i="2"/>
  <c r="E64" i="2"/>
  <c r="D64" i="2"/>
  <c r="C64" i="2"/>
  <c r="E62" i="2"/>
  <c r="E61" i="2"/>
  <c r="E60" i="2"/>
  <c r="E59" i="2"/>
  <c r="E58" i="2"/>
  <c r="E57" i="2"/>
  <c r="D56" i="2"/>
  <c r="C56" i="2"/>
  <c r="E53" i="2"/>
  <c r="E52" i="2"/>
  <c r="E51" i="2"/>
  <c r="E50" i="2"/>
  <c r="D49" i="2"/>
  <c r="C49" i="2"/>
  <c r="E49" i="2" s="1"/>
  <c r="E47" i="2"/>
  <c r="E39" i="2"/>
  <c r="E38" i="2"/>
  <c r="E36" i="2"/>
  <c r="C35" i="2"/>
  <c r="E33" i="2"/>
  <c r="C30" i="2"/>
  <c r="E28" i="2"/>
  <c r="E27" i="2"/>
  <c r="C25" i="2"/>
  <c r="E21" i="2"/>
  <c r="E20" i="2"/>
  <c r="D19" i="2"/>
  <c r="C19" i="2"/>
  <c r="E19" i="2" s="1"/>
  <c r="E18" i="2"/>
  <c r="E17" i="2"/>
  <c r="E16" i="2"/>
  <c r="D15" i="2"/>
  <c r="E15" i="2" s="1"/>
  <c r="C15" i="2"/>
  <c r="E14" i="2"/>
  <c r="E11" i="2"/>
  <c r="E9" i="2"/>
  <c r="E8" i="2"/>
  <c r="D7" i="2"/>
  <c r="E7" i="2" s="1"/>
  <c r="C7" i="2"/>
  <c r="C6" i="2"/>
  <c r="E14" i="1"/>
  <c r="E151" i="1"/>
  <c r="E150" i="1"/>
  <c r="E149" i="1"/>
  <c r="E147" i="1"/>
  <c r="E145" i="1"/>
  <c r="E144" i="1"/>
  <c r="E142" i="1"/>
  <c r="E141" i="1"/>
  <c r="E140" i="1"/>
  <c r="E138" i="1"/>
  <c r="E134" i="1"/>
  <c r="E133" i="1"/>
  <c r="E132" i="1"/>
  <c r="E131" i="1"/>
  <c r="E130" i="1"/>
  <c r="E126" i="1"/>
  <c r="E122" i="1"/>
  <c r="E121" i="1"/>
  <c r="E120" i="1"/>
  <c r="E115" i="1"/>
  <c r="E111" i="1"/>
  <c r="E110" i="1"/>
  <c r="E109" i="1"/>
  <c r="E108" i="1"/>
  <c r="E105" i="1"/>
  <c r="E97" i="1"/>
  <c r="E95" i="1"/>
  <c r="E93" i="1"/>
  <c r="E90" i="1"/>
  <c r="E89" i="1"/>
  <c r="E87" i="1"/>
  <c r="E86" i="1"/>
  <c r="E83" i="1"/>
  <c r="E81" i="1"/>
  <c r="E80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36" i="1"/>
  <c r="E33" i="1"/>
  <c r="E32" i="1"/>
  <c r="E31" i="1"/>
  <c r="E28" i="1"/>
  <c r="E27" i="1"/>
  <c r="E21" i="1"/>
  <c r="E20" i="1"/>
  <c r="E18" i="1"/>
  <c r="E17" i="1"/>
  <c r="E16" i="1"/>
  <c r="E11" i="1"/>
  <c r="E9" i="1"/>
  <c r="E8" i="1"/>
  <c r="D137" i="1"/>
  <c r="D124" i="1"/>
  <c r="D106" i="1"/>
  <c r="D99" i="1"/>
  <c r="D92" i="1"/>
  <c r="D85" i="1"/>
  <c r="D68" i="1"/>
  <c r="D64" i="1"/>
  <c r="D56" i="1"/>
  <c r="E56" i="1" s="1"/>
  <c r="C56" i="1"/>
  <c r="D49" i="1"/>
  <c r="D35" i="1"/>
  <c r="E35" i="1" s="1"/>
  <c r="D30" i="1"/>
  <c r="D25" i="1"/>
  <c r="D19" i="1"/>
  <c r="D15" i="1"/>
  <c r="E15" i="1" s="1"/>
  <c r="D7" i="1"/>
  <c r="C137" i="1"/>
  <c r="C125" i="1"/>
  <c r="C124" i="1" s="1"/>
  <c r="C113" i="1"/>
  <c r="E113" i="1" s="1"/>
  <c r="C112" i="1"/>
  <c r="E112" i="1" s="1"/>
  <c r="C107" i="1"/>
  <c r="C99" i="1"/>
  <c r="E99" i="1" s="1"/>
  <c r="C96" i="1"/>
  <c r="E96" i="1" s="1"/>
  <c r="C93" i="1"/>
  <c r="C90" i="1"/>
  <c r="C88" i="1"/>
  <c r="E88" i="1" s="1"/>
  <c r="C82" i="1"/>
  <c r="E82" i="1" s="1"/>
  <c r="C75" i="1"/>
  <c r="E75" i="1" s="1"/>
  <c r="C64" i="1"/>
  <c r="E64" i="1" s="1"/>
  <c r="C49" i="1"/>
  <c r="E49" i="1" s="1"/>
  <c r="C35" i="1"/>
  <c r="C30" i="1"/>
  <c r="C25" i="1"/>
  <c r="C19" i="1"/>
  <c r="C15" i="1"/>
  <c r="C7" i="1"/>
  <c r="D34" i="5" l="1"/>
  <c r="D48" i="5" s="1"/>
  <c r="D54" i="5" s="1"/>
  <c r="C34" i="5"/>
  <c r="C48" i="5" s="1"/>
  <c r="C54" i="5" s="1"/>
  <c r="E6" i="5"/>
  <c r="E34" i="5" s="1"/>
  <c r="E48" i="5" s="1"/>
  <c r="E54" i="5" s="1"/>
  <c r="E19" i="1"/>
  <c r="E6" i="4"/>
  <c r="E34" i="4" s="1"/>
  <c r="E48" i="4" s="1"/>
  <c r="E54" i="4" s="1"/>
  <c r="C34" i="4"/>
  <c r="C48" i="4" s="1"/>
  <c r="C54" i="4" s="1"/>
  <c r="C55" i="4"/>
  <c r="E55" i="4" s="1"/>
  <c r="D30" i="2"/>
  <c r="E30" i="2" s="1"/>
  <c r="D35" i="2"/>
  <c r="D55" i="2"/>
  <c r="E68" i="2"/>
  <c r="E56" i="2"/>
  <c r="E35" i="2"/>
  <c r="D6" i="2"/>
  <c r="E6" i="2" s="1"/>
  <c r="E75" i="2"/>
  <c r="E88" i="2"/>
  <c r="E93" i="2"/>
  <c r="C24" i="2"/>
  <c r="D25" i="2"/>
  <c r="C106" i="2"/>
  <c r="E106" i="2" s="1"/>
  <c r="E137" i="1"/>
  <c r="E107" i="1"/>
  <c r="E125" i="1"/>
  <c r="C68" i="1"/>
  <c r="E68" i="1" s="1"/>
  <c r="E25" i="1"/>
  <c r="E7" i="1"/>
  <c r="E124" i="1"/>
  <c r="D24" i="1"/>
  <c r="E24" i="1" s="1"/>
  <c r="E30" i="1"/>
  <c r="D55" i="1"/>
  <c r="D6" i="1"/>
  <c r="C6" i="1"/>
  <c r="C92" i="1"/>
  <c r="E92" i="1" s="1"/>
  <c r="C24" i="1"/>
  <c r="C85" i="1"/>
  <c r="E85" i="1" s="1"/>
  <c r="C106" i="1"/>
  <c r="E106" i="1" s="1"/>
  <c r="D24" i="2" l="1"/>
  <c r="E24" i="2" s="1"/>
  <c r="E34" i="2" s="1"/>
  <c r="E48" i="2" s="1"/>
  <c r="E54" i="2" s="1"/>
  <c r="D34" i="2"/>
  <c r="D48" i="2" s="1"/>
  <c r="D54" i="2" s="1"/>
  <c r="C55" i="2"/>
  <c r="E55" i="2" s="1"/>
  <c r="C34" i="2"/>
  <c r="C48" i="2" s="1"/>
  <c r="C54" i="2" s="1"/>
  <c r="E25" i="2"/>
  <c r="C34" i="1"/>
  <c r="C48" i="1" s="1"/>
  <c r="C54" i="1" s="1"/>
  <c r="C55" i="1"/>
  <c r="E55" i="1" s="1"/>
  <c r="E6" i="1"/>
  <c r="E34" i="1" s="1"/>
  <c r="E48" i="1" s="1"/>
  <c r="E54" i="1" s="1"/>
  <c r="D34" i="1"/>
  <c r="D48" i="1" s="1"/>
</calcChain>
</file>

<file path=xl/sharedStrings.xml><?xml version="1.0" encoding="utf-8"?>
<sst xmlns="http://schemas.openxmlformats.org/spreadsheetml/2006/main" count="1135" uniqueCount="300">
  <si>
    <t>TÕRVA VALD 2022.a eelarve eelnõu</t>
  </si>
  <si>
    <t>2022 eelarve eelnõu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</si>
  <si>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</si>
  <si>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</si>
  <si>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</si>
  <si>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</si>
  <si>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</si>
  <si>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</si>
  <si>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</si>
  <si>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</si>
  <si>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</si>
  <si>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</si>
  <si>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</si>
  <si>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</si>
  <si>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</si>
  <si>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</si>
  <si>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</si>
  <si>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</si>
  <si>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</si>
  <si>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</si>
  <si>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</si>
  <si>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</si>
  <si>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</si>
  <si>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</si>
  <si>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</si>
  <si>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</si>
  <si>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</si>
  <si>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</si>
  <si>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</si>
  <si>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</si>
  <si>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</si>
  <si>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</si>
  <si>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</si>
  <si>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</si>
  <si>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</si>
  <si>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</si>
  <si>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</si>
  <si>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</si>
  <si>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</si>
  <si>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</si>
  <si>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</si>
  <si>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</si>
  <si>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</si>
  <si>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</si>
  <si>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</si>
  <si>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</si>
  <si>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</si>
  <si>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</si>
  <si>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</si>
  <si>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</si>
  <si>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</si>
  <si>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</si>
  <si>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</si>
  <si>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</si>
  <si>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</si>
  <si>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</si>
  <si>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</si>
  <si>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</si>
  <si>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</si>
  <si>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</si>
  <si>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</si>
  <si>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</si>
  <si>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</si>
  <si>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</si>
  <si>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</si>
  <si>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</si>
  <si>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</si>
  <si>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</si>
  <si>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</si>
  <si>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</si>
  <si>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</si>
  <si>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</si>
  <si>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</si>
  <si>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</si>
  <si>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</si>
  <si>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</si>
  <si>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</si>
  <si>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</si>
  <si>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</si>
  <si>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</si>
  <si>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</si>
  <si>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</si>
  <si>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</si>
  <si>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</si>
  <si>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</si>
  <si>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</si>
  <si>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</si>
  <si>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</si>
  <si>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</si>
  <si>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</si>
  <si>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</si>
  <si>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</si>
  <si>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</si>
  <si>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</si>
  <si>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</si>
  <si>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</si>
  <si>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</si>
  <si>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</si>
  <si>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</si>
  <si>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</si>
  <si>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</si>
  <si>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</si>
  <si>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</si>
  <si>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</si>
  <si>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</si>
  <si>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</si>
  <si>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</si>
  <si>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</si>
  <si>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</si>
  <si>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</si>
  <si>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</si>
  <si>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</si>
  <si>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</si>
  <si>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</si>
  <si>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</si>
  <si>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</si>
  <si>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</si>
  <si>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</si>
  <si>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</si>
  <si>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</si>
  <si>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</si>
  <si>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</si>
  <si>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</si>
  <si>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</si>
  <si>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</si>
  <si>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</si>
  <si>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</si>
  <si>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</si>
  <si>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</si>
  <si>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</si>
  <si>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</si>
  <si>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</si>
  <si>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</si>
  <si>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</si>
  <si>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</si>
  <si>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</si>
  <si>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</si>
  <si>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</si>
  <si>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</si>
  <si>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</si>
  <si>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</si>
  <si>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</si>
  <si>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</si>
  <si>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</si>
  <si>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</si>
  <si>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</si>
  <si>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</si>
  <si>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</si>
  <si>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</si>
  <si>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</si>
  <si>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</si>
  <si>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</si>
  <si>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</si>
  <si>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</si>
  <si>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</si>
  <si>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</si>
  <si>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</si>
  <si>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</si>
  <si>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</si>
  <si>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</si>
  <si>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</si>
  <si>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</si>
  <si>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</si>
  <si>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</si>
  <si>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</si>
  <si>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</si>
  <si>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</si>
  <si>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</si>
  <si>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</si>
  <si>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</si>
  <si>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</si>
  <si>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</si>
  <si>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</si>
  <si>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</si>
  <si>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</si>
  <si>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</si>
  <si>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</si>
  <si>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</si>
  <si>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</si>
  <si>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</si>
  <si>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</si>
  <si>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</si>
  <si>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</si>
  <si>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</si>
  <si>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</si>
  <si>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</si>
  <si>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</si>
  <si>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</si>
  <si>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</si>
  <si>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</si>
  <si>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</si>
  <si>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</si>
  <si>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</si>
  <si>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</si>
  <si>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</si>
  <si>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</si>
  <si>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</si>
  <si>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</si>
  <si>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</si>
  <si>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</si>
  <si>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</si>
  <si>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</si>
  <si>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</si>
  <si>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</si>
  <si>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</si>
  <si>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</si>
  <si>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</si>
  <si>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</si>
  <si>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</si>
  <si>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</si>
  <si>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</si>
  <si>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</si>
  <si>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</si>
  <si>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</si>
  <si>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</si>
  <si>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</si>
  <si>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</si>
  <si>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</si>
  <si>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</si>
  <si>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</si>
  <si>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</si>
  <si>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</si>
  <si>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</si>
  <si>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</si>
  <si>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</si>
  <si>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</si>
  <si>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</si>
  <si>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</si>
  <si>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</si>
  <si>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</si>
  <si>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</si>
  <si>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</si>
  <si>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</si>
  <si>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</si>
  <si>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</si>
  <si>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</si>
  <si>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</si>
  <si>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</si>
  <si>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</si>
  <si>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</si>
  <si>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</si>
  <si>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</si>
  <si>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</si>
  <si>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</si>
  <si>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</si>
  <si>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</si>
  <si>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</si>
  <si>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</si>
  <si>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</si>
  <si>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</si>
  <si>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</si>
  <si>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</si>
  <si>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</si>
  <si>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</si>
  <si>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</si>
  <si>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</si>
  <si>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</si>
  <si>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</si>
  <si>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</si>
  <si>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</si>
  <si>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</si>
  <si>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</si>
  <si>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</si>
  <si>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</si>
  <si>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</si>
  <si>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</si>
  <si>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</si>
  <si>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</si>
  <si>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</si>
  <si>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</si>
  <si>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muutus</t>
  </si>
  <si>
    <t>Maanteetransnport (teede korrashoid)</t>
  </si>
  <si>
    <t>2022 eelarve 2.lug</t>
  </si>
  <si>
    <t>Toetusfondi muudatused (toimetulek vähenes -12512, haridus +4700, teed-205, lasteaed+455, huviharid.+243, muu654.</t>
  </si>
  <si>
    <t>Elektri komp 86000, toimetulekutoetus -12512</t>
  </si>
  <si>
    <t>Mõmmik 3504, Karjatnurme PK -2100, sotsiaal (elektri komp.töötasuks)+2900</t>
  </si>
  <si>
    <t>Vähendatud antavat toetust -20 tuh, jäetud 80 tuh, mille sisu muutub.</t>
  </si>
  <si>
    <t>Kultuurimin.toetus terviseradadele +40 tuh</t>
  </si>
  <si>
    <t>vähendatud kassa-panga jääki -235871 eurot</t>
  </si>
  <si>
    <t>Suurendatud nõudeid (summa, mis laekus 2022, kuid kulud tehtud 2021)</t>
  </si>
  <si>
    <t>Tasandusfond on 9. veebr seisuga paigas. -73039</t>
  </si>
  <si>
    <t>Suurendatud  tulumaksu (5,5% 2021 tegelikust)</t>
  </si>
  <si>
    <t>erateede toetus -2000; spordiklubid -4000; külaseltsid +3650, huvitegevus +30243</t>
  </si>
  <si>
    <t>Volik -1000, Vallav. -2000, Elektrikäit-2000; turism-1000, majandus üld -1000; Noortek. -2500, Taagep.RK -1000, Riidaja KM -3000, Ala Rm -3000,   ajaleht-2000;Hummuli PK -1000, Riidaja PK -1000, Ala PK -1000,  koolidele riigit.+4704; huvit.+55597; Karjatn.pk-1550; sotsiaalne kaitse(imelised aastad) 6480</t>
  </si>
  <si>
    <t>Vähendatud res.fondi</t>
  </si>
  <si>
    <t>Sotsiaalse kaitse töötasu kululiigile +1978</t>
  </si>
  <si>
    <t>Sotsiaalse kaitse kululiigilt 551100 -1978</t>
  </si>
  <si>
    <t>Sotisalse kaitse halduse töötasu +2252</t>
  </si>
  <si>
    <t>Riigilt elekrihinna komp. 88900, töötukassalt Mõmmikule 3504, Eesti Kultuurk.5000</t>
  </si>
  <si>
    <t>Karjatnurme PK töötasu -2252</t>
  </si>
  <si>
    <t>Laekumine vee erikasutusest +2000</t>
  </si>
  <si>
    <t>Suurendatud 150 eurot</t>
  </si>
  <si>
    <t>lasteaia tasud (12 kuud) +9000; haridusvaldk +1500, üüritulud 6000, soojuse eest 5000, sotsiaal(imelised aastad tulu) 6480, elamu-kommun.teenuste eest 5000,</t>
  </si>
  <si>
    <t>Purskkaev -60 tuh, Hummuli spordisaal -60 tuh, Ritsu söökla -7,5 tuh , terviserajad +40 tuh (toetuse arvelt) ja -30 tuh(omaosalus)</t>
  </si>
  <si>
    <t>Mõmmik 3504, Karjatnurme PK -2100, sotsiaal (elektri komp.töötasuks)+2900,Sotsiaalse kaitse töötasu kululiigile +1978</t>
  </si>
  <si>
    <t>Volik -1000, Vallav. -2000, Elektrikäit-2000; turism-1000, majandus üld -1000; Noortek. -2500, Taagep.RK -1000, Riidaja KM -3000, Ala Rm -3000,   ajaleht-2000;Hummuli PK -1000, Riidaja PK -1000, Ala PK -1000,  koolidele riigit.+4704; huvit.+55597; Karjatn.pk-1550; sotsiaalne kaitse(imelised aastad) 6480, Sotsiaalse kaitse kululiigilt 551100 -1978</t>
  </si>
  <si>
    <t>Kaasav eelarve 10000, Purskkaevu ehitus -10000</t>
  </si>
  <si>
    <t>Purskkaev -70 tuh, Hummuli spordisaal -60 tuh, Ritsu söökla -7,5 tuh , terviserajad +40 tuh (toetuse arvelt) ja -30 tuh(omaosalus), kaasav eelarve +10 tuh.</t>
  </si>
  <si>
    <t>Elektrihinna komp 86000, toimetulekutoetus -12512</t>
  </si>
  <si>
    <t>Tasandusfond -73039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</si>
</sst>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9" fontId="5" fillId="0" borderId="4" xfId="0" applyNumberFormat="1" applyFont="1" applyBorder="1" applyAlignment="1">
      <alignment horizontal="left" wrapText="1"/>
    </xf>
    <xf numFmtId="4" fontId="5" fillId="0" borderId="5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" fontId="6" fillId="0" borderId="7" xfId="2" applyNumberFormat="1" applyFont="1" applyBorder="1" applyProtection="1">
      <protection locked="0"/>
    </xf>
    <xf numFmtId="49" fontId="5" fillId="0" borderId="1" xfId="0" applyNumberFormat="1" applyFont="1" applyBorder="1" applyAlignment="1">
      <alignment horizontal="left" wrapText="1"/>
    </xf>
    <xf numFmtId="4" fontId="5" fillId="0" borderId="1" xfId="2" applyNumberFormat="1" applyFont="1" applyBorder="1" applyProtection="1">
      <protection locked="0"/>
    </xf>
    <xf numFmtId="0" fontId="2" fillId="0" borderId="0" xfId="0" applyFont="1"/>
    <xf numFmtId="4" fontId="5" fillId="0" borderId="1" xfId="2" applyNumberFormat="1" applyFont="1" applyBorder="1"/>
    <xf numFmtId="4" fontId="7" fillId="0" borderId="1" xfId="2" applyNumberFormat="1" applyFont="1" applyBorder="1"/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8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 wrapText="1"/>
    </xf>
    <xf numFmtId="4" fontId="11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 wrapText="1"/>
    </xf>
    <xf numFmtId="4" fontId="11" fillId="0" borderId="6" xfId="2" applyNumberFormat="1" applyFont="1" applyBorder="1"/>
    <xf numFmtId="49" fontId="10" fillId="0" borderId="7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4" fontId="7" fillId="0" borderId="1" xfId="1" applyNumberFormat="1" applyFont="1" applyBorder="1"/>
    <xf numFmtId="0" fontId="12" fillId="0" borderId="0" xfId="0" applyFont="1"/>
    <xf numFmtId="49" fontId="13" fillId="0" borderId="1" xfId="0" applyNumberFormat="1" applyFont="1" applyBorder="1" applyAlignment="1">
      <alignment horizontal="left"/>
    </xf>
    <xf numFmtId="4" fontId="11" fillId="0" borderId="6" xfId="1" applyNumberFormat="1" applyFont="1" applyBorder="1"/>
    <xf numFmtId="4" fontId="11" fillId="0" borderId="6" xfId="2" applyNumberFormat="1" applyFont="1" applyBorder="1" applyProtection="1">
      <protection locked="0"/>
    </xf>
    <xf numFmtId="49" fontId="14" fillId="0" borderId="1" xfId="0" applyNumberFormat="1" applyFont="1" applyBorder="1" applyAlignment="1">
      <alignment horizontal="left" wrapText="1"/>
    </xf>
    <xf numFmtId="4" fontId="11" fillId="0" borderId="8" xfId="1" applyNumberFormat="1" applyFont="1" applyBorder="1" applyProtection="1">
      <protection locked="0"/>
    </xf>
    <xf numFmtId="49" fontId="5" fillId="0" borderId="9" xfId="0" applyNumberFormat="1" applyFont="1" applyBorder="1" applyAlignment="1">
      <alignment horizontal="left" wrapText="1"/>
    </xf>
    <xf numFmtId="49" fontId="13" fillId="0" borderId="9" xfId="0" applyNumberFormat="1" applyFont="1" applyBorder="1" applyAlignment="1">
      <alignment horizontal="left" wrapText="1"/>
    </xf>
    <xf numFmtId="4" fontId="11" fillId="0" borderId="10" xfId="1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 wrapText="1"/>
    </xf>
    <xf numFmtId="49" fontId="13" fillId="0" borderId="11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15" fillId="0" borderId="12" xfId="0" applyNumberFormat="1" applyFont="1" applyBorder="1" applyAlignment="1">
      <alignment horizontal="right" wrapText="1"/>
    </xf>
    <xf numFmtId="4" fontId="11" fillId="3" borderId="1" xfId="1" applyNumberFormat="1" applyFont="1" applyFill="1" applyBorder="1"/>
    <xf numFmtId="4" fontId="1" fillId="0" borderId="0" xfId="0" applyNumberFormat="1" applyFont="1"/>
    <xf numFmtId="4" fontId="11" fillId="0" borderId="6" xfId="1" applyNumberFormat="1" applyFont="1" applyBorder="1" applyProtection="1">
      <protection locked="0"/>
    </xf>
    <xf numFmtId="49" fontId="8" fillId="0" borderId="6" xfId="0" applyNumberFormat="1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" fontId="6" fillId="0" borderId="13" xfId="2" applyNumberFormat="1" applyFont="1" applyBorder="1" applyProtection="1">
      <protection locked="0"/>
    </xf>
    <xf numFmtId="4" fontId="5" fillId="0" borderId="10" xfId="2" applyNumberFormat="1" applyFont="1" applyBorder="1"/>
    <xf numFmtId="49" fontId="14" fillId="0" borderId="4" xfId="0" applyNumberFormat="1" applyFont="1" applyBorder="1" applyAlignment="1">
      <alignment horizontal="left" wrapText="1"/>
    </xf>
    <xf numFmtId="4" fontId="7" fillId="0" borderId="3" xfId="2" applyNumberFormat="1" applyFont="1" applyBorder="1"/>
    <xf numFmtId="49" fontId="9" fillId="0" borderId="7" xfId="0" applyNumberFormat="1" applyFont="1" applyBorder="1" applyAlignment="1">
      <alignment horizontal="left"/>
    </xf>
    <xf numFmtId="4" fontId="7" fillId="0" borderId="1" xfId="2" applyNumberFormat="1" applyFont="1" applyBorder="1" applyProtection="1">
      <protection locked="0"/>
    </xf>
    <xf numFmtId="49" fontId="5" fillId="0" borderId="14" xfId="0" applyNumberFormat="1" applyFont="1" applyBorder="1" applyAlignment="1">
      <alignment horizontal="left" wrapText="1"/>
    </xf>
    <xf numFmtId="49" fontId="10" fillId="0" borderId="8" xfId="0" applyNumberFormat="1" applyFont="1" applyBorder="1" applyAlignment="1">
      <alignment horizontal="left"/>
    </xf>
    <xf numFmtId="4" fontId="11" fillId="0" borderId="8" xfId="1" applyNumberFormat="1" applyFont="1" applyBorder="1"/>
    <xf numFmtId="49" fontId="10" fillId="0" borderId="7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 wrapText="1"/>
    </xf>
    <xf numFmtId="49" fontId="8" fillId="0" borderId="7" xfId="0" applyNumberFormat="1" applyFont="1" applyBorder="1" applyAlignment="1">
      <alignment horizontal="left"/>
    </xf>
    <xf numFmtId="0" fontId="16" fillId="0" borderId="8" xfId="2" applyFont="1" applyBorder="1" applyAlignment="1">
      <alignment horizontal="left"/>
    </xf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4" fontId="18" fillId="0" borderId="3" xfId="2" applyNumberFormat="1" applyFont="1" applyBorder="1"/>
    <xf numFmtId="3" fontId="0" fillId="0" borderId="0" xfId="0" applyNumberFormat="1"/>
  </cellXfs>
  <cellStyles count="3">
    <cellStyle name="Normaallaad" xfId="0" builtinId="0"/>
    <cellStyle name="Normal 2" xfId="1" xr:uid="{13E92DA9-48B6-4A41-8E73-0E243E7CDFD9}"/>
    <cellStyle name="Normal_Sheet1 2" xfId="2" xr:uid="{A9F0CCC6-B900-4095-9195-DFD3C26FA812}"/>
  </cellStyles>
  <dxfs count="4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7229-8553-4F56-8698-5AEB595D7B70}">
  <dimension ref="A1:H152"/>
  <sheetViews>
    <sheetView zoomScaleNormal="100" workbookViewId="0">
      <selection sqref="A1:XFD1048576"/>
    </sheetView>
  </sheetViews>
  <sheetFormatPr defaultRowHeight="14.5" x14ac:dyDescent="0.35"/>
  <cols>
    <col min="1" max="1" width="8" customWidth="1"/>
    <col min="2" max="2" width="33.453125" customWidth="1"/>
    <col min="3" max="5" width="14" customWidth="1"/>
    <col min="6" max="6" width="77" customWidth="1"/>
    <col min="7" max="7" width="23.26953125" customWidth="1"/>
  </cols>
  <sheetData>
    <row r="1" spans="1:8" ht="15.75" customHeight="1" x14ac:dyDescent="0.35"/>
    <row r="2" spans="1:8" ht="15.75" customHeight="1" x14ac:dyDescent="0.35">
      <c r="G2" s="1"/>
      <c r="H2" s="1"/>
    </row>
    <row r="3" spans="1:8" ht="15.75" customHeight="1" x14ac:dyDescent="0.35">
      <c r="G3" s="1"/>
      <c r="H3" s="1"/>
    </row>
    <row r="4" spans="1:8" ht="15.75" customHeight="1" thickBot="1" x14ac:dyDescent="0.4">
      <c r="A4" s="2" t="s">
        <v>0</v>
      </c>
      <c r="B4" s="3"/>
      <c r="C4" s="3"/>
      <c r="D4" s="3"/>
      <c r="E4" s="3"/>
      <c r="G4" s="1"/>
      <c r="H4" s="1"/>
    </row>
    <row r="5" spans="1:8" ht="43.5" customHeight="1" thickBot="1" x14ac:dyDescent="0.4">
      <c r="A5" s="3"/>
      <c r="B5" s="4"/>
      <c r="C5" s="5" t="s">
        <v>1</v>
      </c>
      <c r="D5" s="5" t="s">
        <v>270</v>
      </c>
      <c r="E5" s="5" t="s">
        <v>272</v>
      </c>
    </row>
    <row r="6" spans="1:8" ht="15.75" customHeight="1" thickBot="1" x14ac:dyDescent="0.4">
      <c r="A6" s="6"/>
      <c r="B6" s="7" t="s">
        <v>2</v>
      </c>
      <c r="C6" s="8">
        <f>C7+C14+C15+C19</f>
        <v>9381317</v>
      </c>
      <c r="D6" s="8">
        <f>D7+D14+D15+D19</f>
        <v>82830</v>
      </c>
      <c r="E6" s="19">
        <f>C6+D6</f>
        <v>9464147</v>
      </c>
    </row>
    <row r="7" spans="1:8" ht="15.75" customHeight="1" x14ac:dyDescent="0.35">
      <c r="A7" s="9" t="s">
        <v>3</v>
      </c>
      <c r="B7" s="9" t="s">
        <v>4</v>
      </c>
      <c r="C7" s="10">
        <f>SUM(C8:C13)</f>
        <v>5487300</v>
      </c>
      <c r="D7" s="10">
        <f>SUM(D8:D13)</f>
        <v>30150</v>
      </c>
      <c r="E7" s="8">
        <f>C7+D7</f>
        <v>5517450</v>
      </c>
    </row>
    <row r="8" spans="1:8" ht="15.75" customHeight="1" x14ac:dyDescent="0.35">
      <c r="A8" s="11" t="s">
        <v>5</v>
      </c>
      <c r="B8" s="11" t="s">
        <v>6</v>
      </c>
      <c r="C8" s="12">
        <v>5182000</v>
      </c>
      <c r="D8" s="12">
        <v>30000</v>
      </c>
      <c r="E8" s="12">
        <f>C8+D8</f>
        <v>5212000</v>
      </c>
      <c r="F8" t="s">
        <v>281</v>
      </c>
    </row>
    <row r="9" spans="1:8" ht="15.75" customHeight="1" x14ac:dyDescent="0.35">
      <c r="A9" s="11" t="s">
        <v>7</v>
      </c>
      <c r="B9" s="11" t="s">
        <v>8</v>
      </c>
      <c r="C9" s="12">
        <v>305000</v>
      </c>
      <c r="D9" s="12"/>
      <c r="E9" s="12">
        <f>C9+D9</f>
        <v>305000</v>
      </c>
    </row>
    <row r="10" spans="1:8" ht="15.75" customHeight="1" x14ac:dyDescent="0.35">
      <c r="A10" s="11" t="s">
        <v>9</v>
      </c>
      <c r="B10" s="11" t="s">
        <v>10</v>
      </c>
      <c r="C10" s="12"/>
      <c r="D10" s="12"/>
      <c r="E10" s="12"/>
    </row>
    <row r="11" spans="1:8" ht="15.75" customHeight="1" x14ac:dyDescent="0.35">
      <c r="A11" s="11" t="s">
        <v>11</v>
      </c>
      <c r="B11" s="11" t="s">
        <v>12</v>
      </c>
      <c r="C11" s="12">
        <v>300</v>
      </c>
      <c r="D11" s="12">
        <v>150</v>
      </c>
      <c r="E11" s="12">
        <f>C11+D11</f>
        <v>450</v>
      </c>
      <c r="F11" t="s">
        <v>291</v>
      </c>
    </row>
    <row r="12" spans="1:8" ht="15.75" customHeight="1" x14ac:dyDescent="0.35">
      <c r="A12" s="11" t="s">
        <v>13</v>
      </c>
      <c r="B12" s="13" t="s">
        <v>14</v>
      </c>
      <c r="C12" s="12"/>
      <c r="D12" s="12"/>
      <c r="E12" s="12"/>
    </row>
    <row r="13" spans="1:8" ht="15.75" customHeight="1" thickBot="1" x14ac:dyDescent="0.4">
      <c r="A13" s="14" t="s">
        <v>15</v>
      </c>
      <c r="B13" s="14" t="s">
        <v>16</v>
      </c>
      <c r="C13" s="15"/>
      <c r="D13" s="15"/>
      <c r="E13" s="15"/>
    </row>
    <row r="14" spans="1:8" s="18" customFormat="1" ht="53.25" customHeight="1" thickBot="1" x14ac:dyDescent="0.4">
      <c r="A14" s="16" t="s">
        <v>17</v>
      </c>
      <c r="B14" s="16" t="s">
        <v>18</v>
      </c>
      <c r="C14" s="17">
        <v>380650</v>
      </c>
      <c r="D14" s="17">
        <v>32980</v>
      </c>
      <c r="E14" s="19">
        <f>C14+D14</f>
        <v>413630</v>
      </c>
      <c r="F14" s="71" t="s">
        <v>292</v>
      </c>
    </row>
    <row r="15" spans="1:8" ht="15.75" customHeight="1" thickBot="1" x14ac:dyDescent="0.4">
      <c r="A15" s="16"/>
      <c r="B15" s="16" t="s">
        <v>19</v>
      </c>
      <c r="C15" s="19">
        <f>C16+C17+C18</f>
        <v>3496367</v>
      </c>
      <c r="D15" s="19">
        <f>D16+D17+D18</f>
        <v>17700</v>
      </c>
      <c r="E15" s="58">
        <f>C15+D15</f>
        <v>3514067</v>
      </c>
    </row>
    <row r="16" spans="1:8" ht="15.75" customHeight="1" x14ac:dyDescent="0.35">
      <c r="A16" s="21" t="s">
        <v>20</v>
      </c>
      <c r="B16" s="21" t="s">
        <v>21</v>
      </c>
      <c r="C16" s="22">
        <v>1060000</v>
      </c>
      <c r="D16" s="22">
        <v>-73039</v>
      </c>
      <c r="E16" s="22">
        <f t="shared" ref="E16:E18" si="0">C16+D16</f>
        <v>986961</v>
      </c>
      <c r="F16" t="s">
        <v>280</v>
      </c>
    </row>
    <row r="17" spans="1:6" ht="32.5" customHeight="1" x14ac:dyDescent="0.35">
      <c r="A17" s="11" t="s">
        <v>22</v>
      </c>
      <c r="B17" s="11" t="s">
        <v>23</v>
      </c>
      <c r="C17" s="12">
        <v>2404167</v>
      </c>
      <c r="D17" s="12">
        <v>-6665</v>
      </c>
      <c r="E17" s="12">
        <f t="shared" si="0"/>
        <v>2397502</v>
      </c>
      <c r="F17" s="72" t="s">
        <v>273</v>
      </c>
    </row>
    <row r="18" spans="1:6" ht="15.75" customHeight="1" thickBot="1" x14ac:dyDescent="0.4">
      <c r="A18" s="23" t="s">
        <v>24</v>
      </c>
      <c r="B18" s="24" t="s">
        <v>25</v>
      </c>
      <c r="C18" s="15">
        <v>32200</v>
      </c>
      <c r="D18" s="15">
        <f>88900+3504+5000</f>
        <v>97404</v>
      </c>
      <c r="E18" s="15">
        <f t="shared" si="0"/>
        <v>129604</v>
      </c>
      <c r="F18" t="s">
        <v>288</v>
      </c>
    </row>
    <row r="19" spans="1:6" ht="15.75" customHeight="1" thickBot="1" x14ac:dyDescent="0.4">
      <c r="A19" s="16"/>
      <c r="B19" s="16" t="s">
        <v>26</v>
      </c>
      <c r="C19" s="20">
        <f>SUM(C20:C23)</f>
        <v>17000</v>
      </c>
      <c r="D19" s="20">
        <f t="shared" ref="D19" si="1">SUM(D20:D23)</f>
        <v>2000</v>
      </c>
      <c r="E19" s="19">
        <f>C19+D19</f>
        <v>19000</v>
      </c>
    </row>
    <row r="20" spans="1:6" ht="15.75" customHeight="1" x14ac:dyDescent="0.35">
      <c r="A20" s="21" t="s">
        <v>27</v>
      </c>
      <c r="B20" s="21" t="s">
        <v>28</v>
      </c>
      <c r="C20" s="22">
        <v>8000</v>
      </c>
      <c r="D20" s="22"/>
      <c r="E20" s="22">
        <f t="shared" ref="E20:E21" si="2">C20+D20</f>
        <v>8000</v>
      </c>
    </row>
    <row r="21" spans="1:6" ht="15.75" customHeight="1" x14ac:dyDescent="0.35">
      <c r="A21" s="11" t="s">
        <v>29</v>
      </c>
      <c r="B21" s="13" t="s">
        <v>30</v>
      </c>
      <c r="C21" s="12">
        <v>9000</v>
      </c>
      <c r="D21" s="12">
        <v>2000</v>
      </c>
      <c r="E21" s="12">
        <f t="shared" si="2"/>
        <v>11000</v>
      </c>
      <c r="F21" t="s">
        <v>290</v>
      </c>
    </row>
    <row r="22" spans="1:6" ht="19.899999999999999" customHeight="1" x14ac:dyDescent="0.35">
      <c r="A22" s="11" t="s">
        <v>31</v>
      </c>
      <c r="B22" s="25" t="s">
        <v>32</v>
      </c>
      <c r="C22" s="12"/>
      <c r="D22" s="12"/>
      <c r="E22" s="12"/>
    </row>
    <row r="23" spans="1:6" ht="15.75" customHeight="1" thickBot="1" x14ac:dyDescent="0.4">
      <c r="A23" s="14" t="s">
        <v>33</v>
      </c>
      <c r="B23" s="14" t="s">
        <v>26</v>
      </c>
      <c r="C23" s="15"/>
      <c r="D23" s="15"/>
      <c r="E23" s="15"/>
    </row>
    <row r="24" spans="1:6" ht="15.75" customHeight="1" thickBot="1" x14ac:dyDescent="0.4">
      <c r="A24" s="16"/>
      <c r="B24" s="26" t="s">
        <v>34</v>
      </c>
      <c r="C24" s="19">
        <f>C25+C30</f>
        <v>8859711</v>
      </c>
      <c r="D24" s="19">
        <f t="shared" ref="D24" si="3">D25+D30</f>
        <v>139416</v>
      </c>
      <c r="E24" s="19">
        <f t="shared" ref="E24:E25" si="4">C24+D24</f>
        <v>8999127</v>
      </c>
    </row>
    <row r="25" spans="1:6" ht="15.75" customHeight="1" thickBot="1" x14ac:dyDescent="0.4">
      <c r="A25" s="16"/>
      <c r="B25" s="26" t="s">
        <v>35</v>
      </c>
      <c r="C25" s="19">
        <f>C26+C27+C28+C29</f>
        <v>590000</v>
      </c>
      <c r="D25" s="19">
        <f t="shared" ref="D25" si="5">D26+D27+D28+D29</f>
        <v>101381</v>
      </c>
      <c r="E25" s="19">
        <f t="shared" si="4"/>
        <v>691381</v>
      </c>
    </row>
    <row r="26" spans="1:6" ht="15.75" customHeight="1" x14ac:dyDescent="0.35">
      <c r="A26" s="21" t="s">
        <v>36</v>
      </c>
      <c r="B26" s="27" t="s">
        <v>37</v>
      </c>
      <c r="C26" s="28"/>
      <c r="D26" s="28"/>
      <c r="E26" s="28"/>
    </row>
    <row r="27" spans="1:6" ht="15.75" customHeight="1" x14ac:dyDescent="0.35">
      <c r="A27" s="11" t="s">
        <v>38</v>
      </c>
      <c r="B27" s="29" t="s">
        <v>39</v>
      </c>
      <c r="C27" s="12">
        <v>302828</v>
      </c>
      <c r="D27" s="12">
        <v>73488</v>
      </c>
      <c r="E27" s="12">
        <f t="shared" ref="E27:E28" si="6">C27+D27</f>
        <v>376316</v>
      </c>
      <c r="F27" t="s">
        <v>274</v>
      </c>
    </row>
    <row r="28" spans="1:6" ht="15.75" customHeight="1" x14ac:dyDescent="0.35">
      <c r="A28" s="11" t="s">
        <v>40</v>
      </c>
      <c r="B28" s="30" t="s">
        <v>41</v>
      </c>
      <c r="C28" s="31">
        <v>287172</v>
      </c>
      <c r="D28" s="31">
        <f>33893-2000-4000</f>
        <v>27893</v>
      </c>
      <c r="E28" s="12">
        <f t="shared" si="6"/>
        <v>315065</v>
      </c>
      <c r="F28" t="s">
        <v>282</v>
      </c>
    </row>
    <row r="29" spans="1:6" ht="15.75" customHeight="1" thickBot="1" x14ac:dyDescent="0.4">
      <c r="A29" s="14" t="s">
        <v>42</v>
      </c>
      <c r="B29" s="32" t="s">
        <v>43</v>
      </c>
      <c r="C29" s="15"/>
      <c r="D29" s="15"/>
      <c r="E29" s="15"/>
    </row>
    <row r="30" spans="1:6" ht="15.75" customHeight="1" thickBot="1" x14ac:dyDescent="0.4">
      <c r="A30" s="16"/>
      <c r="B30" s="16" t="s">
        <v>44</v>
      </c>
      <c r="C30" s="20">
        <f>C31+C32+C33</f>
        <v>8269711</v>
      </c>
      <c r="D30" s="20">
        <f t="shared" ref="D30" si="7">D31+D32+D33</f>
        <v>38035</v>
      </c>
      <c r="E30" s="19">
        <f t="shared" ref="E30:E33" si="8">C30+D30</f>
        <v>8307746</v>
      </c>
    </row>
    <row r="31" spans="1:6" ht="15.75" customHeight="1" x14ac:dyDescent="0.35">
      <c r="A31" s="21" t="s">
        <v>45</v>
      </c>
      <c r="B31" s="21" t="s">
        <v>46</v>
      </c>
      <c r="C31" s="22">
        <v>5310556</v>
      </c>
      <c r="D31" s="22">
        <v>4304</v>
      </c>
      <c r="E31" s="22">
        <f t="shared" si="8"/>
        <v>5314860</v>
      </c>
      <c r="F31" t="s">
        <v>275</v>
      </c>
    </row>
    <row r="32" spans="1:6" ht="66" customHeight="1" x14ac:dyDescent="0.35">
      <c r="A32" s="11" t="s">
        <v>47</v>
      </c>
      <c r="B32" s="11" t="s">
        <v>48</v>
      </c>
      <c r="C32" s="12">
        <v>2918885</v>
      </c>
      <c r="D32" s="12">
        <v>43731</v>
      </c>
      <c r="E32" s="12">
        <f t="shared" si="8"/>
        <v>2962616</v>
      </c>
      <c r="F32" s="72" t="s">
        <v>283</v>
      </c>
    </row>
    <row r="33" spans="1:6" ht="15.75" customHeight="1" thickBot="1" x14ac:dyDescent="0.4">
      <c r="A33" s="14" t="s">
        <v>49</v>
      </c>
      <c r="B33" s="14" t="s">
        <v>50</v>
      </c>
      <c r="C33" s="15">
        <v>40270</v>
      </c>
      <c r="D33" s="15">
        <v>-10000</v>
      </c>
      <c r="E33" s="12">
        <f t="shared" si="8"/>
        <v>30270</v>
      </c>
      <c r="F33" t="s">
        <v>284</v>
      </c>
    </row>
    <row r="34" spans="1:6" s="36" customFormat="1" ht="15.75" customHeight="1" thickBot="1" x14ac:dyDescent="0.4">
      <c r="A34" s="33"/>
      <c r="B34" s="34" t="s">
        <v>51</v>
      </c>
      <c r="C34" s="35">
        <f>C6-C24</f>
        <v>521606</v>
      </c>
      <c r="D34" s="35">
        <f t="shared" ref="D34:E34" si="9">D6-D24</f>
        <v>-56586</v>
      </c>
      <c r="E34" s="35">
        <f t="shared" si="9"/>
        <v>465020</v>
      </c>
      <c r="F34" s="70"/>
    </row>
    <row r="35" spans="1:6" ht="15.75" customHeight="1" thickBot="1" x14ac:dyDescent="0.4">
      <c r="A35" s="16"/>
      <c r="B35" s="37" t="s">
        <v>52</v>
      </c>
      <c r="C35" s="35">
        <f>C36-C37+C38-C39+C40-C41+C42-C43+C44-C45+C46-C47</f>
        <v>-984160</v>
      </c>
      <c r="D35" s="35">
        <f t="shared" ref="D35" si="10">D36-D37+D38-D39+D40-D41+D42-D43+D44-D45+D46-D47</f>
        <v>177500</v>
      </c>
      <c r="E35" s="19">
        <f t="shared" ref="E35:E39" si="11">C35+D35</f>
        <v>-806660</v>
      </c>
    </row>
    <row r="36" spans="1:6" ht="15.75" customHeight="1" x14ac:dyDescent="0.35">
      <c r="A36" s="21" t="s">
        <v>53</v>
      </c>
      <c r="B36" s="21" t="s">
        <v>54</v>
      </c>
      <c r="C36" s="22">
        <v>105000</v>
      </c>
      <c r="D36" s="22"/>
      <c r="E36" s="22">
        <f t="shared" si="11"/>
        <v>105000</v>
      </c>
    </row>
    <row r="37" spans="1:6" ht="28.5" customHeight="1" x14ac:dyDescent="0.35">
      <c r="A37" s="11" t="s">
        <v>55</v>
      </c>
      <c r="B37" s="11" t="s">
        <v>56</v>
      </c>
      <c r="C37" s="12">
        <v>955000</v>
      </c>
      <c r="D37" s="12">
        <v>-117500</v>
      </c>
      <c r="E37" s="12">
        <f t="shared" si="11"/>
        <v>837500</v>
      </c>
      <c r="F37" s="72" t="s">
        <v>293</v>
      </c>
    </row>
    <row r="38" spans="1:6" ht="15.75" customHeight="1" x14ac:dyDescent="0.35">
      <c r="A38" s="11" t="s">
        <v>57</v>
      </c>
      <c r="B38" s="13" t="s">
        <v>58</v>
      </c>
      <c r="C38" s="12">
        <v>111000</v>
      </c>
      <c r="D38" s="12">
        <v>40000</v>
      </c>
      <c r="E38" s="12">
        <f t="shared" si="11"/>
        <v>151000</v>
      </c>
      <c r="F38" t="s">
        <v>277</v>
      </c>
    </row>
    <row r="39" spans="1:6" ht="15.75" customHeight="1" x14ac:dyDescent="0.35">
      <c r="A39" s="11" t="s">
        <v>59</v>
      </c>
      <c r="B39" s="13" t="s">
        <v>60</v>
      </c>
      <c r="C39" s="12">
        <v>195000</v>
      </c>
      <c r="D39" s="12">
        <v>-20000</v>
      </c>
      <c r="E39" s="12">
        <f t="shared" si="11"/>
        <v>175000</v>
      </c>
      <c r="F39" t="s">
        <v>276</v>
      </c>
    </row>
    <row r="40" spans="1:6" ht="15.75" customHeight="1" x14ac:dyDescent="0.35">
      <c r="A40" s="11" t="s">
        <v>61</v>
      </c>
      <c r="B40" s="11" t="s">
        <v>62</v>
      </c>
      <c r="C40" s="38"/>
      <c r="D40" s="38"/>
      <c r="E40" s="38"/>
    </row>
    <row r="41" spans="1:6" ht="15.75" customHeight="1" x14ac:dyDescent="0.35">
      <c r="A41" s="11" t="s">
        <v>63</v>
      </c>
      <c r="B41" s="11" t="s">
        <v>64</v>
      </c>
      <c r="C41" s="38"/>
      <c r="D41" s="38"/>
      <c r="E41" s="38"/>
    </row>
    <row r="42" spans="1:6" ht="15.75" customHeight="1" x14ac:dyDescent="0.35">
      <c r="A42" s="11" t="s">
        <v>65</v>
      </c>
      <c r="B42" s="13" t="s">
        <v>66</v>
      </c>
      <c r="C42" s="38"/>
      <c r="D42" s="38"/>
      <c r="E42" s="38"/>
    </row>
    <row r="43" spans="1:6" ht="15.75" customHeight="1" x14ac:dyDescent="0.35">
      <c r="A43" s="11" t="s">
        <v>67</v>
      </c>
      <c r="B43" s="13" t="s">
        <v>68</v>
      </c>
      <c r="C43" s="38"/>
      <c r="D43" s="38"/>
      <c r="E43" s="38"/>
    </row>
    <row r="44" spans="1:6" ht="15.75" customHeight="1" x14ac:dyDescent="0.35">
      <c r="A44" s="11" t="s">
        <v>69</v>
      </c>
      <c r="B44" s="11" t="s">
        <v>70</v>
      </c>
      <c r="C44" s="39"/>
      <c r="D44" s="39"/>
      <c r="E44" s="39"/>
    </row>
    <row r="45" spans="1:6" ht="15.75" customHeight="1" x14ac:dyDescent="0.35">
      <c r="A45" s="11" t="s">
        <v>71</v>
      </c>
      <c r="B45" s="11" t="s">
        <v>72</v>
      </c>
      <c r="C45" s="38"/>
      <c r="D45" s="38"/>
      <c r="E45" s="38"/>
    </row>
    <row r="46" spans="1:6" ht="15.75" customHeight="1" x14ac:dyDescent="0.35">
      <c r="A46" s="11" t="s">
        <v>73</v>
      </c>
      <c r="B46" s="11" t="s">
        <v>74</v>
      </c>
      <c r="C46" s="38"/>
      <c r="D46" s="38"/>
      <c r="E46" s="38"/>
    </row>
    <row r="47" spans="1:6" ht="15.75" customHeight="1" thickBot="1" x14ac:dyDescent="0.4">
      <c r="A47" s="14" t="s">
        <v>75</v>
      </c>
      <c r="B47" s="14" t="s">
        <v>76</v>
      </c>
      <c r="C47" s="15">
        <v>50160</v>
      </c>
      <c r="D47" s="15"/>
      <c r="E47" s="12">
        <f>C47+D47</f>
        <v>50160</v>
      </c>
    </row>
    <row r="48" spans="1:6" ht="27.75" customHeight="1" thickBot="1" x14ac:dyDescent="0.4">
      <c r="A48" s="16"/>
      <c r="B48" s="40" t="s">
        <v>77</v>
      </c>
      <c r="C48" s="35">
        <f>C34+C35</f>
        <v>-462554</v>
      </c>
      <c r="D48" s="35">
        <f t="shared" ref="D48:E48" si="12">D34+D35</f>
        <v>120914</v>
      </c>
      <c r="E48" s="35">
        <f t="shared" si="12"/>
        <v>-341640</v>
      </c>
    </row>
    <row r="49" spans="1:7" ht="15.75" customHeight="1" thickBot="1" x14ac:dyDescent="0.4">
      <c r="A49" s="16"/>
      <c r="B49" s="26" t="s">
        <v>78</v>
      </c>
      <c r="C49" s="35">
        <f>C50+C51</f>
        <v>-65078</v>
      </c>
      <c r="D49" s="35">
        <f t="shared" ref="D49" si="13">D50+D51</f>
        <v>0</v>
      </c>
      <c r="E49" s="19">
        <f t="shared" ref="E49:E53" si="14">C49+D49</f>
        <v>-65078</v>
      </c>
    </row>
    <row r="50" spans="1:7" ht="15.75" customHeight="1" x14ac:dyDescent="0.35">
      <c r="A50" s="21" t="s">
        <v>79</v>
      </c>
      <c r="B50" s="21" t="s">
        <v>80</v>
      </c>
      <c r="C50" s="41">
        <v>350000</v>
      </c>
      <c r="D50" s="41"/>
      <c r="E50" s="22">
        <f t="shared" si="14"/>
        <v>350000</v>
      </c>
    </row>
    <row r="51" spans="1:7" ht="15.75" customHeight="1" x14ac:dyDescent="0.35">
      <c r="A51" s="11" t="s">
        <v>81</v>
      </c>
      <c r="B51" s="11" t="s">
        <v>82</v>
      </c>
      <c r="C51" s="12">
        <v>-415078</v>
      </c>
      <c r="D51" s="12"/>
      <c r="E51" s="12">
        <f t="shared" si="14"/>
        <v>-415078</v>
      </c>
    </row>
    <row r="52" spans="1:7" ht="15.75" customHeight="1" thickBot="1" x14ac:dyDescent="0.4">
      <c r="A52" s="42" t="s">
        <v>83</v>
      </c>
      <c r="B52" s="43" t="s">
        <v>84</v>
      </c>
      <c r="C52" s="44">
        <v>-500000</v>
      </c>
      <c r="D52" s="44">
        <v>235871.59</v>
      </c>
      <c r="E52" s="12">
        <f t="shared" si="14"/>
        <v>-264128.41000000003</v>
      </c>
      <c r="F52" t="s">
        <v>278</v>
      </c>
    </row>
    <row r="53" spans="1:7" ht="15.75" customHeight="1" thickBot="1" x14ac:dyDescent="0.4">
      <c r="A53" s="45"/>
      <c r="B53" s="46" t="s">
        <v>85</v>
      </c>
      <c r="C53" s="44">
        <v>27632</v>
      </c>
      <c r="D53" s="44">
        <v>114957.59</v>
      </c>
      <c r="E53" s="12">
        <f t="shared" si="14"/>
        <v>142589.59</v>
      </c>
      <c r="F53" t="s">
        <v>279</v>
      </c>
    </row>
    <row r="54" spans="1:7" ht="15.75" customHeight="1" thickBot="1" x14ac:dyDescent="0.4">
      <c r="A54" s="47"/>
      <c r="B54" s="48"/>
      <c r="C54" s="49">
        <f>C48+C49-C52+C53</f>
        <v>0</v>
      </c>
      <c r="D54" s="49">
        <f>D48+D49-D52+D53</f>
        <v>0</v>
      </c>
      <c r="E54" s="49">
        <f t="shared" ref="E54" si="15">E48+E49-E52+E53</f>
        <v>0</v>
      </c>
      <c r="F54" s="70"/>
    </row>
    <row r="55" spans="1:7" ht="48.4" customHeight="1" thickBot="1" x14ac:dyDescent="0.4">
      <c r="A55" s="9"/>
      <c r="B55" s="59" t="s">
        <v>86</v>
      </c>
      <c r="C55" s="60">
        <f>C56+C63+C64+C68+C85+C92+C99+C106+C124+C137</f>
        <v>10059871</v>
      </c>
      <c r="D55" s="60">
        <f>D56+D63+D64+D68+D85+D92+D99+D106+D124+D137</f>
        <v>1916</v>
      </c>
      <c r="E55" s="10">
        <f t="shared" ref="E55:E62" si="16">C55+D55</f>
        <v>10061787</v>
      </c>
      <c r="F55" s="50"/>
      <c r="G55" s="50"/>
    </row>
    <row r="56" spans="1:7" ht="15.75" customHeight="1" thickBot="1" x14ac:dyDescent="0.4">
      <c r="A56" s="16" t="s">
        <v>87</v>
      </c>
      <c r="B56" s="26" t="s">
        <v>88</v>
      </c>
      <c r="C56" s="35">
        <f>SUM(C57:C62)</f>
        <v>1068680</v>
      </c>
      <c r="D56" s="35">
        <f>SUM(D57:D62)</f>
        <v>-33000</v>
      </c>
      <c r="E56" s="19">
        <f t="shared" si="16"/>
        <v>1035680</v>
      </c>
      <c r="F56" s="50"/>
    </row>
    <row r="57" spans="1:7" ht="15.75" customHeight="1" x14ac:dyDescent="0.35">
      <c r="A57" s="21" t="s">
        <v>89</v>
      </c>
      <c r="B57" s="21" t="s">
        <v>90</v>
      </c>
      <c r="C57" s="22">
        <v>98924</v>
      </c>
      <c r="D57" s="22">
        <v>-1000</v>
      </c>
      <c r="E57" s="22">
        <f t="shared" si="16"/>
        <v>97924</v>
      </c>
    </row>
    <row r="58" spans="1:7" ht="15.75" customHeight="1" x14ac:dyDescent="0.35">
      <c r="A58" s="11" t="s">
        <v>91</v>
      </c>
      <c r="B58" s="13" t="s">
        <v>92</v>
      </c>
      <c r="C58" s="12">
        <v>699574</v>
      </c>
      <c r="D58" s="12">
        <v>-2000</v>
      </c>
      <c r="E58" s="12">
        <f t="shared" si="16"/>
        <v>697574</v>
      </c>
    </row>
    <row r="59" spans="1:7" ht="15.75" customHeight="1" x14ac:dyDescent="0.35">
      <c r="A59" s="11" t="s">
        <v>93</v>
      </c>
      <c r="B59" s="13" t="s">
        <v>94</v>
      </c>
      <c r="C59" s="12">
        <v>40000</v>
      </c>
      <c r="D59" s="12">
        <v>-10000</v>
      </c>
      <c r="E59" s="12">
        <f t="shared" si="16"/>
        <v>30000</v>
      </c>
    </row>
    <row r="60" spans="1:7" ht="15.75" customHeight="1" x14ac:dyDescent="0.35">
      <c r="A60" s="11" t="s">
        <v>95</v>
      </c>
      <c r="B60" s="13" t="s">
        <v>96</v>
      </c>
      <c r="C60" s="12">
        <v>167222</v>
      </c>
      <c r="D60" s="12">
        <v>-20000</v>
      </c>
      <c r="E60" s="12">
        <f t="shared" si="16"/>
        <v>147222</v>
      </c>
    </row>
    <row r="61" spans="1:7" ht="15.75" customHeight="1" x14ac:dyDescent="0.35">
      <c r="A61" s="11" t="s">
        <v>97</v>
      </c>
      <c r="B61" s="13" t="s">
        <v>98</v>
      </c>
      <c r="C61" s="12">
        <v>50160</v>
      </c>
      <c r="D61" s="12"/>
      <c r="E61" s="12">
        <f t="shared" si="16"/>
        <v>50160</v>
      </c>
    </row>
    <row r="62" spans="1:7" ht="15.75" customHeight="1" thickBot="1" x14ac:dyDescent="0.4">
      <c r="A62" s="14"/>
      <c r="B62" s="61" t="s">
        <v>99</v>
      </c>
      <c r="C62" s="15">
        <v>12800</v>
      </c>
      <c r="D62" s="15"/>
      <c r="E62" s="15">
        <f t="shared" si="16"/>
        <v>12800</v>
      </c>
    </row>
    <row r="63" spans="1:7" ht="15.75" customHeight="1" thickBot="1" x14ac:dyDescent="0.4">
      <c r="A63" s="6" t="s">
        <v>100</v>
      </c>
      <c r="B63" s="6" t="s">
        <v>101</v>
      </c>
      <c r="C63" s="62"/>
      <c r="D63" s="62"/>
      <c r="E63" s="62"/>
    </row>
    <row r="64" spans="1:7" ht="15.75" customHeight="1" thickBot="1" x14ac:dyDescent="0.4">
      <c r="A64" s="63" t="s">
        <v>102</v>
      </c>
      <c r="B64" s="63" t="s">
        <v>103</v>
      </c>
      <c r="C64" s="35">
        <f>SUM(C65:C67)</f>
        <v>29394</v>
      </c>
      <c r="D64" s="35">
        <f t="shared" ref="D64" si="17">SUM(D65:D67)</f>
        <v>0</v>
      </c>
      <c r="E64" s="58">
        <f t="shared" ref="E64:E66" si="18">C64+D64</f>
        <v>29394</v>
      </c>
    </row>
    <row r="65" spans="1:5" ht="15.75" customHeight="1" x14ac:dyDescent="0.35">
      <c r="A65" s="21" t="s">
        <v>104</v>
      </c>
      <c r="B65" s="21" t="s">
        <v>105</v>
      </c>
      <c r="C65" s="22">
        <v>2194</v>
      </c>
      <c r="D65" s="22"/>
      <c r="E65" s="22">
        <f t="shared" si="18"/>
        <v>2194</v>
      </c>
    </row>
    <row r="66" spans="1:5" ht="15.75" customHeight="1" x14ac:dyDescent="0.35">
      <c r="A66" s="11" t="s">
        <v>106</v>
      </c>
      <c r="B66" s="11" t="s">
        <v>107</v>
      </c>
      <c r="C66" s="12">
        <v>27200</v>
      </c>
      <c r="D66" s="12"/>
      <c r="E66" s="12">
        <f t="shared" si="18"/>
        <v>27200</v>
      </c>
    </row>
    <row r="67" spans="1:5" ht="15.75" customHeight="1" thickBot="1" x14ac:dyDescent="0.4">
      <c r="A67" s="14"/>
      <c r="B67" s="14" t="s">
        <v>108</v>
      </c>
      <c r="C67" s="15"/>
      <c r="D67" s="15"/>
      <c r="E67" s="15"/>
    </row>
    <row r="68" spans="1:5" ht="15.75" customHeight="1" thickBot="1" x14ac:dyDescent="0.4">
      <c r="A68" s="16" t="s">
        <v>109</v>
      </c>
      <c r="B68" s="16" t="s">
        <v>110</v>
      </c>
      <c r="C68" s="35">
        <f>SUM(C69:C84)</f>
        <v>1202265</v>
      </c>
      <c r="D68" s="35">
        <f t="shared" ref="D68" si="19">SUM(D69:D84)</f>
        <v>-66000</v>
      </c>
      <c r="E68" s="19">
        <f t="shared" ref="E68" si="20">C68+D68</f>
        <v>1136265</v>
      </c>
    </row>
    <row r="69" spans="1:5" ht="15.75" customHeight="1" x14ac:dyDescent="0.35">
      <c r="A69" s="21" t="s">
        <v>111</v>
      </c>
      <c r="B69" s="64" t="s">
        <v>112</v>
      </c>
      <c r="C69" s="65"/>
      <c r="D69" s="65"/>
      <c r="E69" s="65"/>
    </row>
    <row r="70" spans="1:5" ht="15.75" customHeight="1" x14ac:dyDescent="0.35">
      <c r="A70" s="11" t="s">
        <v>113</v>
      </c>
      <c r="B70" s="29" t="s">
        <v>114</v>
      </c>
      <c r="C70" s="12"/>
      <c r="D70" s="12"/>
      <c r="E70" s="12"/>
    </row>
    <row r="71" spans="1:5" ht="15.75" customHeight="1" x14ac:dyDescent="0.35">
      <c r="A71" s="11" t="s">
        <v>115</v>
      </c>
      <c r="B71" s="29" t="s">
        <v>116</v>
      </c>
      <c r="C71" s="51"/>
      <c r="D71" s="51"/>
      <c r="E71" s="51"/>
    </row>
    <row r="72" spans="1:5" ht="15.75" customHeight="1" x14ac:dyDescent="0.35">
      <c r="A72" s="11" t="s">
        <v>117</v>
      </c>
      <c r="B72" s="29" t="s">
        <v>118</v>
      </c>
      <c r="C72" s="51"/>
      <c r="D72" s="51"/>
      <c r="E72" s="51"/>
    </row>
    <row r="73" spans="1:5" ht="15.75" customHeight="1" x14ac:dyDescent="0.35">
      <c r="A73" s="11" t="s">
        <v>119</v>
      </c>
      <c r="B73" s="30" t="s">
        <v>120</v>
      </c>
      <c r="C73" s="12">
        <v>14000</v>
      </c>
      <c r="D73" s="12">
        <v>-2000</v>
      </c>
      <c r="E73" s="12">
        <f t="shared" ref="E73:E75" si="21">C73+D73</f>
        <v>12000</v>
      </c>
    </row>
    <row r="74" spans="1:5" ht="15.75" customHeight="1" x14ac:dyDescent="0.35">
      <c r="A74" s="11" t="s">
        <v>121</v>
      </c>
      <c r="B74" s="30" t="s">
        <v>122</v>
      </c>
      <c r="C74" s="12">
        <v>24470</v>
      </c>
      <c r="D74" s="12"/>
      <c r="E74" s="12">
        <f t="shared" si="21"/>
        <v>24470</v>
      </c>
    </row>
    <row r="75" spans="1:5" ht="15.75" customHeight="1" x14ac:dyDescent="0.35">
      <c r="A75" s="11" t="s">
        <v>123</v>
      </c>
      <c r="B75" s="30" t="s">
        <v>271</v>
      </c>
      <c r="C75" s="12">
        <f>140000+181000</f>
        <v>321000</v>
      </c>
      <c r="D75" s="12">
        <v>-2000</v>
      </c>
      <c r="E75" s="12">
        <f t="shared" si="21"/>
        <v>319000</v>
      </c>
    </row>
    <row r="76" spans="1:5" ht="15.75" customHeight="1" x14ac:dyDescent="0.35">
      <c r="A76" s="11" t="s">
        <v>124</v>
      </c>
      <c r="B76" s="30" t="s">
        <v>125</v>
      </c>
      <c r="C76" s="12"/>
      <c r="D76" s="12"/>
      <c r="E76" s="12"/>
    </row>
    <row r="77" spans="1:5" ht="15.75" customHeight="1" x14ac:dyDescent="0.35">
      <c r="A77" s="11" t="s">
        <v>126</v>
      </c>
      <c r="B77" s="30" t="s">
        <v>127</v>
      </c>
      <c r="C77" s="51"/>
      <c r="D77" s="51"/>
      <c r="E77" s="51"/>
    </row>
    <row r="78" spans="1:5" ht="15.75" customHeight="1" x14ac:dyDescent="0.35">
      <c r="A78" s="11" t="s">
        <v>128</v>
      </c>
      <c r="B78" s="30" t="s">
        <v>129</v>
      </c>
      <c r="C78" s="51"/>
      <c r="D78" s="51"/>
      <c r="E78" s="51"/>
    </row>
    <row r="79" spans="1:5" ht="15.75" customHeight="1" x14ac:dyDescent="0.35">
      <c r="A79" s="11" t="s">
        <v>130</v>
      </c>
      <c r="B79" s="30" t="s">
        <v>131</v>
      </c>
      <c r="C79" s="51"/>
      <c r="D79" s="51"/>
      <c r="E79" s="51"/>
    </row>
    <row r="80" spans="1:5" ht="15.75" customHeight="1" x14ac:dyDescent="0.35">
      <c r="A80" s="11" t="s">
        <v>132</v>
      </c>
      <c r="B80" s="30" t="s">
        <v>133</v>
      </c>
      <c r="C80" s="12">
        <v>40792</v>
      </c>
      <c r="D80" s="12"/>
      <c r="E80" s="12">
        <f t="shared" ref="E80:E83" si="22">C80+D80</f>
        <v>40792</v>
      </c>
    </row>
    <row r="81" spans="1:5" ht="15.75" customHeight="1" x14ac:dyDescent="0.35">
      <c r="A81" s="11" t="s">
        <v>134</v>
      </c>
      <c r="B81" s="30" t="s">
        <v>135</v>
      </c>
      <c r="C81" s="12">
        <v>2650</v>
      </c>
      <c r="D81" s="12">
        <v>-1000</v>
      </c>
      <c r="E81" s="12">
        <f t="shared" si="22"/>
        <v>1650</v>
      </c>
    </row>
    <row r="82" spans="1:5" ht="15.75" customHeight="1" x14ac:dyDescent="0.35">
      <c r="A82" s="11" t="s">
        <v>136</v>
      </c>
      <c r="B82" s="30" t="s">
        <v>137</v>
      </c>
      <c r="C82" s="12">
        <f>106000+535000</f>
        <v>641000</v>
      </c>
      <c r="D82" s="12">
        <v>-60000</v>
      </c>
      <c r="E82" s="12">
        <f t="shared" si="22"/>
        <v>581000</v>
      </c>
    </row>
    <row r="83" spans="1:5" ht="15.75" customHeight="1" x14ac:dyDescent="0.35">
      <c r="A83" s="11" t="s">
        <v>138</v>
      </c>
      <c r="B83" s="29" t="s">
        <v>139</v>
      </c>
      <c r="C83" s="12">
        <v>158353</v>
      </c>
      <c r="D83" s="12">
        <v>-1000</v>
      </c>
      <c r="E83" s="12">
        <f t="shared" si="22"/>
        <v>157353</v>
      </c>
    </row>
    <row r="84" spans="1:5" ht="15.75" customHeight="1" thickBot="1" x14ac:dyDescent="0.4">
      <c r="A84" s="14"/>
      <c r="B84" s="32" t="s">
        <v>140</v>
      </c>
      <c r="C84" s="15"/>
      <c r="D84" s="15"/>
      <c r="E84" s="15"/>
    </row>
    <row r="85" spans="1:5" ht="15.75" customHeight="1" thickBot="1" x14ac:dyDescent="0.4">
      <c r="A85" s="16" t="s">
        <v>141</v>
      </c>
      <c r="B85" s="16" t="s">
        <v>142</v>
      </c>
      <c r="C85" s="35">
        <f>SUM(C86:C91)</f>
        <v>585985</v>
      </c>
      <c r="D85" s="35">
        <f t="shared" ref="D85" si="23">SUM(D86:D91)</f>
        <v>0</v>
      </c>
      <c r="E85" s="19">
        <f t="shared" ref="E85:E90" si="24">C85+D85</f>
        <v>585985</v>
      </c>
    </row>
    <row r="86" spans="1:5" ht="15.75" customHeight="1" x14ac:dyDescent="0.35">
      <c r="A86" s="21" t="s">
        <v>143</v>
      </c>
      <c r="B86" s="27" t="s">
        <v>144</v>
      </c>
      <c r="C86" s="22">
        <v>97109</v>
      </c>
      <c r="D86" s="22"/>
      <c r="E86" s="22">
        <f t="shared" si="24"/>
        <v>97109</v>
      </c>
    </row>
    <row r="87" spans="1:5" ht="15.75" customHeight="1" x14ac:dyDescent="0.35">
      <c r="A87" s="11" t="s">
        <v>145</v>
      </c>
      <c r="B87" s="30" t="s">
        <v>146</v>
      </c>
      <c r="C87" s="12">
        <v>135000</v>
      </c>
      <c r="D87" s="12"/>
      <c r="E87" s="12">
        <f t="shared" si="24"/>
        <v>135000</v>
      </c>
    </row>
    <row r="88" spans="1:5" ht="15.75" customHeight="1" x14ac:dyDescent="0.35">
      <c r="A88" s="11" t="s">
        <v>147</v>
      </c>
      <c r="B88" s="30" t="s">
        <v>148</v>
      </c>
      <c r="C88" s="12">
        <f>300+20000</f>
        <v>20300</v>
      </c>
      <c r="D88" s="12"/>
      <c r="E88" s="12">
        <f t="shared" si="24"/>
        <v>20300</v>
      </c>
    </row>
    <row r="89" spans="1:5" ht="15.75" customHeight="1" x14ac:dyDescent="0.35">
      <c r="A89" s="11" t="s">
        <v>149</v>
      </c>
      <c r="B89" s="30" t="s">
        <v>150</v>
      </c>
      <c r="C89" s="12">
        <v>20000</v>
      </c>
      <c r="D89" s="12"/>
      <c r="E89" s="12">
        <f t="shared" si="24"/>
        <v>20000</v>
      </c>
    </row>
    <row r="90" spans="1:5" ht="15.75" customHeight="1" x14ac:dyDescent="0.35">
      <c r="A90" s="11" t="s">
        <v>151</v>
      </c>
      <c r="B90" s="29" t="s">
        <v>152</v>
      </c>
      <c r="C90" s="12">
        <f>292576+21000</f>
        <v>313576</v>
      </c>
      <c r="D90" s="12"/>
      <c r="E90" s="12">
        <f t="shared" si="24"/>
        <v>313576</v>
      </c>
    </row>
    <row r="91" spans="1:5" ht="15.75" customHeight="1" thickBot="1" x14ac:dyDescent="0.4">
      <c r="A91" s="14"/>
      <c r="B91" s="32" t="s">
        <v>153</v>
      </c>
      <c r="C91" s="15"/>
      <c r="D91" s="15"/>
      <c r="E91" s="15"/>
    </row>
    <row r="92" spans="1:5" ht="15.75" customHeight="1" thickBot="1" x14ac:dyDescent="0.4">
      <c r="A92" s="16" t="s">
        <v>154</v>
      </c>
      <c r="B92" s="26" t="s">
        <v>155</v>
      </c>
      <c r="C92" s="35">
        <f>SUM(C93:C98)</f>
        <v>222551</v>
      </c>
      <c r="D92" s="35">
        <f t="shared" ref="D92" si="25">SUM(D93:D98)</f>
        <v>0</v>
      </c>
      <c r="E92" s="19">
        <f t="shared" ref="E92" si="26">C92+D92</f>
        <v>222551</v>
      </c>
    </row>
    <row r="93" spans="1:5" ht="15.75" customHeight="1" x14ac:dyDescent="0.35">
      <c r="A93" s="21" t="s">
        <v>156</v>
      </c>
      <c r="B93" s="64" t="s">
        <v>157</v>
      </c>
      <c r="C93" s="22">
        <f>44100+8000</f>
        <v>52100</v>
      </c>
      <c r="D93" s="22"/>
      <c r="E93" s="22">
        <f>C93+D93</f>
        <v>52100</v>
      </c>
    </row>
    <row r="94" spans="1:5" ht="15.75" customHeight="1" x14ac:dyDescent="0.35">
      <c r="A94" s="11" t="s">
        <v>158</v>
      </c>
      <c r="B94" s="29" t="s">
        <v>159</v>
      </c>
      <c r="C94" s="12"/>
      <c r="D94" s="12"/>
      <c r="E94" s="12"/>
    </row>
    <row r="95" spans="1:5" ht="15.75" customHeight="1" x14ac:dyDescent="0.35">
      <c r="A95" s="11" t="s">
        <v>160</v>
      </c>
      <c r="B95" s="29" t="s">
        <v>161</v>
      </c>
      <c r="C95" s="12">
        <v>45000</v>
      </c>
      <c r="D95" s="12"/>
      <c r="E95" s="12">
        <f t="shared" ref="E95:E97" si="27">C95+D95</f>
        <v>45000</v>
      </c>
    </row>
    <row r="96" spans="1:5" ht="15.75" customHeight="1" x14ac:dyDescent="0.35">
      <c r="A96" s="11" t="s">
        <v>162</v>
      </c>
      <c r="B96" s="29" t="s">
        <v>163</v>
      </c>
      <c r="C96" s="12">
        <f>62000+10000</f>
        <v>72000</v>
      </c>
      <c r="D96" s="12"/>
      <c r="E96" s="12">
        <f t="shared" si="27"/>
        <v>72000</v>
      </c>
    </row>
    <row r="97" spans="1:5" ht="15.75" customHeight="1" x14ac:dyDescent="0.35">
      <c r="A97" s="11" t="s">
        <v>164</v>
      </c>
      <c r="B97" s="29" t="s">
        <v>165</v>
      </c>
      <c r="C97" s="12">
        <v>53451</v>
      </c>
      <c r="D97" s="12"/>
      <c r="E97" s="12">
        <f t="shared" si="27"/>
        <v>53451</v>
      </c>
    </row>
    <row r="98" spans="1:5" ht="15.75" customHeight="1" thickBot="1" x14ac:dyDescent="0.4">
      <c r="A98" s="14"/>
      <c r="B98" s="66" t="s">
        <v>166</v>
      </c>
      <c r="C98" s="15"/>
      <c r="D98" s="15"/>
      <c r="E98" s="15"/>
    </row>
    <row r="99" spans="1:5" ht="15.75" customHeight="1" thickBot="1" x14ac:dyDescent="0.4">
      <c r="A99" s="16" t="s">
        <v>167</v>
      </c>
      <c r="B99" s="16" t="s">
        <v>168</v>
      </c>
      <c r="C99" s="35">
        <f>SUM(C100:C105)</f>
        <v>13800</v>
      </c>
      <c r="D99" s="35">
        <f t="shared" ref="D99" si="28">SUM(D100:D105)</f>
        <v>0</v>
      </c>
      <c r="E99" s="19">
        <f t="shared" ref="E99" si="29">C99+D99</f>
        <v>13800</v>
      </c>
    </row>
    <row r="100" spans="1:5" ht="15.75" customHeight="1" x14ac:dyDescent="0.35">
      <c r="A100" s="21" t="s">
        <v>169</v>
      </c>
      <c r="B100" s="67" t="s">
        <v>170</v>
      </c>
      <c r="C100" s="41"/>
      <c r="D100" s="41"/>
      <c r="E100" s="41"/>
    </row>
    <row r="101" spans="1:5" ht="15.75" customHeight="1" x14ac:dyDescent="0.35">
      <c r="A101" s="11" t="s">
        <v>171</v>
      </c>
      <c r="B101" s="52" t="s">
        <v>172</v>
      </c>
      <c r="C101" s="51"/>
      <c r="D101" s="51"/>
      <c r="E101" s="51"/>
    </row>
    <row r="102" spans="1:5" ht="15.75" customHeight="1" x14ac:dyDescent="0.35">
      <c r="A102" s="11" t="s">
        <v>173</v>
      </c>
      <c r="B102" s="52" t="s">
        <v>174</v>
      </c>
      <c r="C102" s="51"/>
      <c r="D102" s="51"/>
      <c r="E102" s="51"/>
    </row>
    <row r="103" spans="1:5" ht="15.75" customHeight="1" x14ac:dyDescent="0.35">
      <c r="A103" s="11" t="s">
        <v>175</v>
      </c>
      <c r="B103" s="52" t="s">
        <v>176</v>
      </c>
      <c r="C103" s="51"/>
      <c r="D103" s="51"/>
      <c r="E103" s="51"/>
    </row>
    <row r="104" spans="1:5" ht="15.75" customHeight="1" x14ac:dyDescent="0.35">
      <c r="A104" s="11" t="s">
        <v>177</v>
      </c>
      <c r="B104" s="53" t="s">
        <v>178</v>
      </c>
      <c r="C104" s="51"/>
      <c r="D104" s="51"/>
      <c r="E104" s="51"/>
    </row>
    <row r="105" spans="1:5" ht="15.75" customHeight="1" thickBot="1" x14ac:dyDescent="0.4">
      <c r="A105" s="14"/>
      <c r="B105" s="68" t="s">
        <v>179</v>
      </c>
      <c r="C105" s="15">
        <v>13800</v>
      </c>
      <c r="D105" s="15"/>
      <c r="E105" s="15">
        <f>C105+D105</f>
        <v>13800</v>
      </c>
    </row>
    <row r="106" spans="1:5" ht="15.75" customHeight="1" thickBot="1" x14ac:dyDescent="0.4">
      <c r="A106" s="16" t="s">
        <v>180</v>
      </c>
      <c r="B106" s="26" t="s">
        <v>181</v>
      </c>
      <c r="C106" s="35">
        <f>SUM(C107:C123)</f>
        <v>1035198</v>
      </c>
      <c r="D106" s="35">
        <f t="shared" ref="D106" si="30">SUM(D107:D123)</f>
        <v>-1850</v>
      </c>
      <c r="E106" s="19">
        <f t="shared" ref="E106:E113" si="31">C106+D106</f>
        <v>1033348</v>
      </c>
    </row>
    <row r="107" spans="1:5" ht="15.75" customHeight="1" x14ac:dyDescent="0.35">
      <c r="A107" s="21" t="s">
        <v>182</v>
      </c>
      <c r="B107" s="69" t="s">
        <v>183</v>
      </c>
      <c r="C107" s="22">
        <f>103245+40000</f>
        <v>143245</v>
      </c>
      <c r="D107" s="22">
        <v>6000</v>
      </c>
      <c r="E107" s="22">
        <f t="shared" si="31"/>
        <v>149245</v>
      </c>
    </row>
    <row r="108" spans="1:5" ht="15.75" customHeight="1" x14ac:dyDescent="0.35">
      <c r="A108" s="11" t="s">
        <v>184</v>
      </c>
      <c r="B108" s="30" t="s">
        <v>185</v>
      </c>
      <c r="C108" s="12">
        <v>5950</v>
      </c>
      <c r="D108" s="12"/>
      <c r="E108" s="12">
        <f t="shared" si="31"/>
        <v>5950</v>
      </c>
    </row>
    <row r="109" spans="1:5" ht="15.75" customHeight="1" x14ac:dyDescent="0.35">
      <c r="A109" s="11" t="s">
        <v>186</v>
      </c>
      <c r="B109" s="30" t="s">
        <v>187</v>
      </c>
      <c r="C109" s="12">
        <v>144887</v>
      </c>
      <c r="D109" s="12">
        <v>-2500</v>
      </c>
      <c r="E109" s="12">
        <f t="shared" si="31"/>
        <v>142387</v>
      </c>
    </row>
    <row r="110" spans="1:5" ht="15.75" customHeight="1" x14ac:dyDescent="0.35">
      <c r="A110" s="11" t="s">
        <v>188</v>
      </c>
      <c r="B110" s="30" t="s">
        <v>189</v>
      </c>
      <c r="C110" s="12">
        <v>34000</v>
      </c>
      <c r="D110" s="12"/>
      <c r="E110" s="12">
        <f t="shared" si="31"/>
        <v>34000</v>
      </c>
    </row>
    <row r="111" spans="1:5" ht="15.75" customHeight="1" x14ac:dyDescent="0.35">
      <c r="A111" s="11" t="s">
        <v>190</v>
      </c>
      <c r="B111" s="30" t="s">
        <v>191</v>
      </c>
      <c r="C111" s="12">
        <v>161010</v>
      </c>
      <c r="D111" s="12">
        <v>-1000</v>
      </c>
      <c r="E111" s="12">
        <f t="shared" si="31"/>
        <v>160010</v>
      </c>
    </row>
    <row r="112" spans="1:5" ht="15.75" customHeight="1" x14ac:dyDescent="0.35">
      <c r="A112" s="11" t="s">
        <v>192</v>
      </c>
      <c r="B112" s="30" t="s">
        <v>193</v>
      </c>
      <c r="C112" s="12">
        <f>326735+71000</f>
        <v>397735</v>
      </c>
      <c r="D112" s="12">
        <v>-6000</v>
      </c>
      <c r="E112" s="12">
        <f t="shared" si="31"/>
        <v>391735</v>
      </c>
    </row>
    <row r="113" spans="1:5" ht="15.75" customHeight="1" x14ac:dyDescent="0.35">
      <c r="A113" s="11" t="s">
        <v>194</v>
      </c>
      <c r="B113" s="30" t="s">
        <v>195</v>
      </c>
      <c r="C113" s="12">
        <f>28051+14000</f>
        <v>42051</v>
      </c>
      <c r="D113" s="12"/>
      <c r="E113" s="12">
        <f t="shared" si="31"/>
        <v>42051</v>
      </c>
    </row>
    <row r="114" spans="1:5" ht="15.75" customHeight="1" x14ac:dyDescent="0.35">
      <c r="A114" s="11" t="s">
        <v>196</v>
      </c>
      <c r="B114" s="30" t="s">
        <v>197</v>
      </c>
      <c r="C114" s="12"/>
      <c r="D114" s="12"/>
      <c r="E114" s="12"/>
    </row>
    <row r="115" spans="1:5" ht="15.75" customHeight="1" x14ac:dyDescent="0.35">
      <c r="A115" s="11" t="s">
        <v>198</v>
      </c>
      <c r="B115" s="30" t="s">
        <v>199</v>
      </c>
      <c r="C115" s="12">
        <v>13150</v>
      </c>
      <c r="D115" s="12"/>
      <c r="E115" s="12">
        <f>C115+D115</f>
        <v>13150</v>
      </c>
    </row>
    <row r="116" spans="1:5" ht="15.75" customHeight="1" x14ac:dyDescent="0.35">
      <c r="A116" s="11" t="s">
        <v>200</v>
      </c>
      <c r="B116" s="30" t="s">
        <v>201</v>
      </c>
      <c r="C116" s="12"/>
      <c r="D116" s="12"/>
      <c r="E116" s="12"/>
    </row>
    <row r="117" spans="1:5" ht="15.75" customHeight="1" x14ac:dyDescent="0.35">
      <c r="A117" s="11" t="s">
        <v>202</v>
      </c>
      <c r="B117" s="30" t="s">
        <v>203</v>
      </c>
      <c r="C117" s="12"/>
      <c r="D117" s="12"/>
      <c r="E117" s="12"/>
    </row>
    <row r="118" spans="1:5" ht="15.75" customHeight="1" x14ac:dyDescent="0.35">
      <c r="A118" s="11" t="s">
        <v>204</v>
      </c>
      <c r="B118" s="30" t="s">
        <v>205</v>
      </c>
      <c r="C118" s="12"/>
      <c r="D118" s="12"/>
      <c r="E118" s="12"/>
    </row>
    <row r="119" spans="1:5" ht="15.75" customHeight="1" x14ac:dyDescent="0.35">
      <c r="A119" s="11" t="s">
        <v>206</v>
      </c>
      <c r="B119" s="30" t="s">
        <v>207</v>
      </c>
      <c r="C119" s="12"/>
      <c r="D119" s="12"/>
      <c r="E119" s="12"/>
    </row>
    <row r="120" spans="1:5" ht="15.75" customHeight="1" x14ac:dyDescent="0.35">
      <c r="A120" s="11" t="s">
        <v>208</v>
      </c>
      <c r="B120" s="29" t="s">
        <v>209</v>
      </c>
      <c r="C120" s="12">
        <v>31500</v>
      </c>
      <c r="D120" s="12">
        <v>-2000</v>
      </c>
      <c r="E120" s="12">
        <f t="shared" ref="E120:E122" si="32">C120+D120</f>
        <v>29500</v>
      </c>
    </row>
    <row r="121" spans="1:5" ht="15.75" customHeight="1" x14ac:dyDescent="0.35">
      <c r="A121" s="11" t="s">
        <v>210</v>
      </c>
      <c r="B121" s="29" t="s">
        <v>211</v>
      </c>
      <c r="C121" s="12">
        <v>35120</v>
      </c>
      <c r="D121" s="12"/>
      <c r="E121" s="12">
        <f t="shared" si="32"/>
        <v>35120</v>
      </c>
    </row>
    <row r="122" spans="1:5" ht="15.75" customHeight="1" x14ac:dyDescent="0.35">
      <c r="A122" s="11" t="s">
        <v>212</v>
      </c>
      <c r="B122" s="29" t="s">
        <v>213</v>
      </c>
      <c r="C122" s="12">
        <v>26550</v>
      </c>
      <c r="D122" s="12">
        <v>3650</v>
      </c>
      <c r="E122" s="12">
        <f t="shared" si="32"/>
        <v>30200</v>
      </c>
    </row>
    <row r="123" spans="1:5" ht="15.75" customHeight="1" thickBot="1" x14ac:dyDescent="0.4">
      <c r="A123" s="14"/>
      <c r="B123" s="32"/>
      <c r="C123" s="15"/>
      <c r="D123" s="15"/>
      <c r="E123" s="15"/>
    </row>
    <row r="124" spans="1:5" ht="15.75" customHeight="1" thickBot="1" x14ac:dyDescent="0.4">
      <c r="A124" s="16" t="s">
        <v>214</v>
      </c>
      <c r="B124" s="16" t="s">
        <v>215</v>
      </c>
      <c r="C124" s="35">
        <f>SUM(C125:C136)</f>
        <v>4815430</v>
      </c>
      <c r="D124" s="35">
        <f t="shared" ref="D124" si="33">SUM(D125:D136)</f>
        <v>23548</v>
      </c>
      <c r="E124" s="19">
        <f t="shared" ref="E124:E126" si="34">C124+D124</f>
        <v>4838978</v>
      </c>
    </row>
    <row r="125" spans="1:5" ht="15.75" customHeight="1" x14ac:dyDescent="0.35">
      <c r="A125" s="21" t="s">
        <v>216</v>
      </c>
      <c r="B125" s="64" t="s">
        <v>217</v>
      </c>
      <c r="C125" s="22">
        <f>1400377+10000</f>
        <v>1410377</v>
      </c>
      <c r="D125" s="22">
        <v>-3996</v>
      </c>
      <c r="E125" s="22">
        <f t="shared" si="34"/>
        <v>1406381</v>
      </c>
    </row>
    <row r="126" spans="1:5" ht="15.75" customHeight="1" x14ac:dyDescent="0.35">
      <c r="A126" s="25" t="s">
        <v>218</v>
      </c>
      <c r="B126" s="54" t="s">
        <v>219</v>
      </c>
      <c r="C126" s="12">
        <v>2898982</v>
      </c>
      <c r="D126" s="12">
        <v>-58296</v>
      </c>
      <c r="E126" s="12">
        <f t="shared" si="34"/>
        <v>2840686</v>
      </c>
    </row>
    <row r="127" spans="1:5" ht="15.75" customHeight="1" x14ac:dyDescent="0.35">
      <c r="A127" s="25" t="s">
        <v>220</v>
      </c>
      <c r="B127" s="29" t="s">
        <v>221</v>
      </c>
      <c r="C127" s="12"/>
      <c r="D127" s="12"/>
      <c r="E127" s="12"/>
    </row>
    <row r="128" spans="1:5" ht="15.75" customHeight="1" x14ac:dyDescent="0.35">
      <c r="A128" s="11" t="s">
        <v>222</v>
      </c>
      <c r="B128" s="29" t="s">
        <v>223</v>
      </c>
      <c r="C128" s="12"/>
      <c r="D128" s="12"/>
      <c r="E128" s="12"/>
    </row>
    <row r="129" spans="1:5" ht="15.75" customHeight="1" x14ac:dyDescent="0.35">
      <c r="A129" s="11" t="s">
        <v>224</v>
      </c>
      <c r="B129" s="29" t="s">
        <v>225</v>
      </c>
      <c r="C129" s="12"/>
      <c r="D129" s="12"/>
      <c r="E129" s="12"/>
    </row>
    <row r="130" spans="1:5" ht="15.75" customHeight="1" x14ac:dyDescent="0.35">
      <c r="A130" s="11" t="s">
        <v>226</v>
      </c>
      <c r="B130" s="29" t="s">
        <v>227</v>
      </c>
      <c r="C130" s="12">
        <v>318222</v>
      </c>
      <c r="D130" s="12">
        <v>85840</v>
      </c>
      <c r="E130" s="12">
        <f t="shared" ref="E130:E134" si="35">C130+D130</f>
        <v>404062</v>
      </c>
    </row>
    <row r="131" spans="1:5" ht="15.75" customHeight="1" x14ac:dyDescent="0.35">
      <c r="A131" s="11" t="s">
        <v>228</v>
      </c>
      <c r="B131" s="29" t="s">
        <v>229</v>
      </c>
      <c r="C131" s="12">
        <v>1000</v>
      </c>
      <c r="D131" s="12"/>
      <c r="E131" s="12">
        <f t="shared" si="35"/>
        <v>1000</v>
      </c>
    </row>
    <row r="132" spans="1:5" ht="15.75" customHeight="1" x14ac:dyDescent="0.35">
      <c r="A132" s="11" t="s">
        <v>230</v>
      </c>
      <c r="B132" s="29" t="s">
        <v>231</v>
      </c>
      <c r="C132" s="12">
        <v>145900</v>
      </c>
      <c r="D132" s="12"/>
      <c r="E132" s="12">
        <f t="shared" si="35"/>
        <v>145900</v>
      </c>
    </row>
    <row r="133" spans="1:5" ht="15.75" customHeight="1" x14ac:dyDescent="0.35">
      <c r="A133" s="11" t="s">
        <v>232</v>
      </c>
      <c r="B133" s="29" t="s">
        <v>233</v>
      </c>
      <c r="C133" s="12">
        <v>37449</v>
      </c>
      <c r="D133" s="12"/>
      <c r="E133" s="12">
        <f t="shared" si="35"/>
        <v>37449</v>
      </c>
    </row>
    <row r="134" spans="1:5" ht="15.75" customHeight="1" x14ac:dyDescent="0.35">
      <c r="A134" s="11" t="s">
        <v>234</v>
      </c>
      <c r="B134" s="29" t="s">
        <v>235</v>
      </c>
      <c r="C134" s="12">
        <v>3500</v>
      </c>
      <c r="D134" s="12"/>
      <c r="E134" s="12">
        <f t="shared" si="35"/>
        <v>3500</v>
      </c>
    </row>
    <row r="135" spans="1:5" ht="15.75" customHeight="1" x14ac:dyDescent="0.35">
      <c r="A135" s="11" t="s">
        <v>236</v>
      </c>
      <c r="B135" s="29" t="s">
        <v>237</v>
      </c>
      <c r="C135" s="12"/>
      <c r="D135" s="12"/>
      <c r="E135" s="12"/>
    </row>
    <row r="136" spans="1:5" ht="15.75" customHeight="1" thickBot="1" x14ac:dyDescent="0.4">
      <c r="A136" s="14"/>
      <c r="B136" s="66" t="s">
        <v>238</v>
      </c>
      <c r="C136" s="15"/>
      <c r="D136" s="15"/>
      <c r="E136" s="15"/>
    </row>
    <row r="137" spans="1:5" ht="15.75" customHeight="1" thickBot="1" x14ac:dyDescent="0.4">
      <c r="A137" s="16" t="s">
        <v>239</v>
      </c>
      <c r="B137" s="26" t="s">
        <v>240</v>
      </c>
      <c r="C137" s="35">
        <f>SUM(C138:C152)</f>
        <v>1086568</v>
      </c>
      <c r="D137" s="35">
        <f t="shared" ref="D137" si="36">SUM(D138:D152)</f>
        <v>79218</v>
      </c>
      <c r="E137" s="19">
        <f t="shared" ref="E137" si="37">C137+D137</f>
        <v>1165786</v>
      </c>
    </row>
    <row r="138" spans="1:5" ht="15.75" customHeight="1" x14ac:dyDescent="0.35">
      <c r="A138" s="21" t="s">
        <v>241</v>
      </c>
      <c r="B138" s="64" t="s">
        <v>242</v>
      </c>
      <c r="C138" s="22">
        <v>6250</v>
      </c>
      <c r="D138" s="22"/>
      <c r="E138" s="22">
        <f>C138+D138</f>
        <v>6250</v>
      </c>
    </row>
    <row r="139" spans="1:5" ht="15.75" customHeight="1" x14ac:dyDescent="0.35">
      <c r="A139" s="11" t="s">
        <v>243</v>
      </c>
      <c r="B139" s="29" t="s">
        <v>244</v>
      </c>
      <c r="C139" s="12"/>
      <c r="D139" s="12"/>
      <c r="E139" s="12"/>
    </row>
    <row r="140" spans="1:5" ht="15.75" customHeight="1" x14ac:dyDescent="0.35">
      <c r="A140" s="11" t="s">
        <v>245</v>
      </c>
      <c r="B140" s="29" t="s">
        <v>246</v>
      </c>
      <c r="C140" s="12">
        <v>119295</v>
      </c>
      <c r="D140" s="12"/>
      <c r="E140" s="12">
        <f t="shared" ref="E140:E142" si="38">C140+D140</f>
        <v>119295</v>
      </c>
    </row>
    <row r="141" spans="1:5" ht="15.75" customHeight="1" x14ac:dyDescent="0.35">
      <c r="A141" s="11" t="s">
        <v>247</v>
      </c>
      <c r="B141" s="29" t="s">
        <v>248</v>
      </c>
      <c r="C141" s="12">
        <v>225000</v>
      </c>
      <c r="D141" s="12"/>
      <c r="E141" s="12">
        <f t="shared" si="38"/>
        <v>225000</v>
      </c>
    </row>
    <row r="142" spans="1:5" ht="15.75" customHeight="1" x14ac:dyDescent="0.35">
      <c r="A142" s="11" t="s">
        <v>249</v>
      </c>
      <c r="B142" s="29" t="s">
        <v>250</v>
      </c>
      <c r="C142" s="12">
        <v>121196</v>
      </c>
      <c r="D142" s="12"/>
      <c r="E142" s="12">
        <f t="shared" si="38"/>
        <v>121196</v>
      </c>
    </row>
    <row r="143" spans="1:5" ht="15.75" customHeight="1" x14ac:dyDescent="0.35">
      <c r="A143" s="11" t="s">
        <v>251</v>
      </c>
      <c r="B143" s="29" t="s">
        <v>252</v>
      </c>
      <c r="C143" s="12"/>
      <c r="D143" s="12"/>
      <c r="E143" s="12"/>
    </row>
    <row r="144" spans="1:5" ht="15.75" customHeight="1" x14ac:dyDescent="0.35">
      <c r="A144" s="11" t="s">
        <v>253</v>
      </c>
      <c r="B144" s="29" t="s">
        <v>254</v>
      </c>
      <c r="C144" s="12">
        <v>129000</v>
      </c>
      <c r="D144" s="12"/>
      <c r="E144" s="12">
        <f t="shared" ref="E144:E145" si="39">C144+D144</f>
        <v>129000</v>
      </c>
    </row>
    <row r="145" spans="1:5" ht="15.75" customHeight="1" x14ac:dyDescent="0.35">
      <c r="A145" s="11" t="s">
        <v>255</v>
      </c>
      <c r="B145" s="29" t="s">
        <v>256</v>
      </c>
      <c r="C145" s="12">
        <v>127538</v>
      </c>
      <c r="D145" s="12">
        <v>86000</v>
      </c>
      <c r="E145" s="12">
        <f t="shared" si="39"/>
        <v>213538</v>
      </c>
    </row>
    <row r="146" spans="1:5" ht="15.75" customHeight="1" x14ac:dyDescent="0.35">
      <c r="A146" s="11" t="s">
        <v>257</v>
      </c>
      <c r="B146" s="29" t="s">
        <v>258</v>
      </c>
      <c r="C146" s="12"/>
      <c r="D146" s="12"/>
      <c r="E146" s="12"/>
    </row>
    <row r="147" spans="1:5" ht="15.75" customHeight="1" x14ac:dyDescent="0.35">
      <c r="A147" s="11" t="s">
        <v>259</v>
      </c>
      <c r="B147" s="29" t="s">
        <v>260</v>
      </c>
      <c r="C147" s="12">
        <v>10500</v>
      </c>
      <c r="D147" s="12"/>
      <c r="E147" s="12">
        <f>C147+D147</f>
        <v>10500</v>
      </c>
    </row>
    <row r="148" spans="1:5" ht="15.75" customHeight="1" x14ac:dyDescent="0.35">
      <c r="A148" s="11" t="s">
        <v>261</v>
      </c>
      <c r="B148" s="29" t="s">
        <v>262</v>
      </c>
      <c r="C148" s="12"/>
      <c r="D148" s="12"/>
      <c r="E148" s="12"/>
    </row>
    <row r="149" spans="1:5" ht="15.75" customHeight="1" x14ac:dyDescent="0.35">
      <c r="A149" s="11" t="s">
        <v>263</v>
      </c>
      <c r="B149" s="29" t="s">
        <v>264</v>
      </c>
      <c r="C149" s="12">
        <v>100000</v>
      </c>
      <c r="D149" s="12">
        <v>-12512</v>
      </c>
      <c r="E149" s="12">
        <f t="shared" ref="E149:E151" si="40">C149+D149</f>
        <v>87488</v>
      </c>
    </row>
    <row r="150" spans="1:5" ht="15.75" customHeight="1" x14ac:dyDescent="0.35">
      <c r="A150" s="11" t="s">
        <v>265</v>
      </c>
      <c r="B150" s="29" t="s">
        <v>266</v>
      </c>
      <c r="C150" s="12">
        <v>32944</v>
      </c>
      <c r="D150" s="12">
        <v>-3650</v>
      </c>
      <c r="E150" s="12">
        <f t="shared" si="40"/>
        <v>29294</v>
      </c>
    </row>
    <row r="151" spans="1:5" ht="15.75" customHeight="1" x14ac:dyDescent="0.35">
      <c r="A151" s="11" t="s">
        <v>267</v>
      </c>
      <c r="B151" s="29" t="s">
        <v>268</v>
      </c>
      <c r="C151" s="12">
        <v>214845</v>
      </c>
      <c r="D151" s="12">
        <v>9380</v>
      </c>
      <c r="E151" s="12">
        <f t="shared" si="40"/>
        <v>224225</v>
      </c>
    </row>
    <row r="152" spans="1:5" ht="15.75" customHeight="1" thickBot="1" x14ac:dyDescent="0.4">
      <c r="A152" s="55"/>
      <c r="B152" s="56" t="s">
        <v>269</v>
      </c>
      <c r="C152" s="57"/>
      <c r="D152" s="57"/>
      <c r="E152" s="57"/>
    </row>
  </sheetData>
  <conditionalFormatting sqref="C34:E34">
    <cfRule type="cellIs" dxfId="3" priority="2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DC52-73CA-4772-A63A-F25E4AEE6A25}">
  <dimension ref="A1:H152"/>
  <sheetViews>
    <sheetView topLeftCell="A140" workbookViewId="0">
      <selection activeCell="D150" sqref="D150"/>
    </sheetView>
  </sheetViews>
  <sheetFormatPr defaultRowHeight="14.5" x14ac:dyDescent="0.35"/>
  <cols>
    <col min="1" max="1" width="8" customWidth="1"/>
    <col min="2" max="2" width="33.453125" customWidth="1"/>
    <col min="3" max="5" width="14" customWidth="1"/>
    <col min="6" max="6" width="77" customWidth="1"/>
    <col min="7" max="7" width="23.26953125" customWidth="1"/>
  </cols>
  <sheetData>
    <row r="1" spans="1:8" ht="15.75" customHeight="1" x14ac:dyDescent="0.35"/>
    <row r="2" spans="1:8" ht="15.75" customHeight="1" x14ac:dyDescent="0.35">
      <c r="G2" s="1"/>
      <c r="H2" s="1"/>
    </row>
    <row r="3" spans="1:8" ht="15.75" customHeight="1" x14ac:dyDescent="0.35">
      <c r="G3" s="1"/>
      <c r="H3" s="1"/>
    </row>
    <row r="4" spans="1:8" ht="15.75" customHeight="1" thickBot="1" x14ac:dyDescent="0.4">
      <c r="A4" s="2" t="s">
        <v>0</v>
      </c>
      <c r="B4" s="3"/>
      <c r="C4" s="3"/>
      <c r="D4" s="3"/>
      <c r="E4" s="3"/>
      <c r="G4" s="1"/>
      <c r="H4" s="1"/>
    </row>
    <row r="5" spans="1:8" ht="43.5" customHeight="1" thickBot="1" x14ac:dyDescent="0.4">
      <c r="A5" s="3"/>
      <c r="B5" s="4"/>
      <c r="C5" s="5" t="s">
        <v>1</v>
      </c>
      <c r="D5" s="5" t="s">
        <v>270</v>
      </c>
      <c r="E5" s="5" t="s">
        <v>272</v>
      </c>
    </row>
    <row r="6" spans="1:8" ht="15.75" customHeight="1" thickBot="1" x14ac:dyDescent="0.4">
      <c r="A6" s="6"/>
      <c r="B6" s="7" t="s">
        <v>2</v>
      </c>
      <c r="C6" s="8">
        <f>C7+C14+C15+C19</f>
        <v>9381317</v>
      </c>
      <c r="D6" s="8">
        <f>D7+D14+D15+D19</f>
        <v>0</v>
      </c>
      <c r="E6" s="19">
        <f>C6+D6</f>
        <v>9381317</v>
      </c>
    </row>
    <row r="7" spans="1:8" ht="15.75" customHeight="1" x14ac:dyDescent="0.35">
      <c r="A7" s="9" t="s">
        <v>3</v>
      </c>
      <c r="B7" s="9" t="s">
        <v>4</v>
      </c>
      <c r="C7" s="10">
        <f>SUM(C8:C13)</f>
        <v>5487300</v>
      </c>
      <c r="D7" s="10">
        <f>SUM(D8:D13)</f>
        <v>0</v>
      </c>
      <c r="E7" s="8">
        <f>C7+D7</f>
        <v>5487300</v>
      </c>
    </row>
    <row r="8" spans="1:8" ht="15.75" customHeight="1" x14ac:dyDescent="0.35">
      <c r="A8" s="11" t="s">
        <v>5</v>
      </c>
      <c r="B8" s="11" t="s">
        <v>6</v>
      </c>
      <c r="C8" s="12">
        <v>5182000</v>
      </c>
      <c r="D8" s="12"/>
      <c r="E8" s="12">
        <f>C8+D8</f>
        <v>5182000</v>
      </c>
    </row>
    <row r="9" spans="1:8" ht="15.75" customHeight="1" x14ac:dyDescent="0.35">
      <c r="A9" s="11" t="s">
        <v>7</v>
      </c>
      <c r="B9" s="11" t="s">
        <v>8</v>
      </c>
      <c r="C9" s="12">
        <v>305000</v>
      </c>
      <c r="D9" s="12"/>
      <c r="E9" s="12">
        <f>C9+D9</f>
        <v>305000</v>
      </c>
    </row>
    <row r="10" spans="1:8" ht="15.75" customHeight="1" x14ac:dyDescent="0.35">
      <c r="A10" s="11" t="s">
        <v>9</v>
      </c>
      <c r="B10" s="11" t="s">
        <v>10</v>
      </c>
      <c r="C10" s="12"/>
      <c r="D10" s="12"/>
      <c r="E10" s="12"/>
    </row>
    <row r="11" spans="1:8" ht="15.75" customHeight="1" x14ac:dyDescent="0.35">
      <c r="A11" s="11" t="s">
        <v>11</v>
      </c>
      <c r="B11" s="11" t="s">
        <v>12</v>
      </c>
      <c r="C11" s="12">
        <v>300</v>
      </c>
      <c r="D11" s="12"/>
      <c r="E11" s="12">
        <f>C11+D11</f>
        <v>300</v>
      </c>
    </row>
    <row r="12" spans="1:8" ht="15.75" customHeight="1" x14ac:dyDescent="0.35">
      <c r="A12" s="11" t="s">
        <v>13</v>
      </c>
      <c r="B12" s="13" t="s">
        <v>14</v>
      </c>
      <c r="C12" s="12"/>
      <c r="D12" s="12"/>
      <c r="E12" s="12"/>
    </row>
    <row r="13" spans="1:8" ht="15.75" customHeight="1" thickBot="1" x14ac:dyDescent="0.4">
      <c r="A13" s="14" t="s">
        <v>15</v>
      </c>
      <c r="B13" s="14" t="s">
        <v>16</v>
      </c>
      <c r="C13" s="15"/>
      <c r="D13" s="15"/>
      <c r="E13" s="15"/>
    </row>
    <row r="14" spans="1:8" s="18" customFormat="1" ht="53.25" customHeight="1" thickBot="1" x14ac:dyDescent="0.4">
      <c r="A14" s="16" t="s">
        <v>17</v>
      </c>
      <c r="B14" s="16" t="s">
        <v>18</v>
      </c>
      <c r="C14" s="17">
        <v>380650</v>
      </c>
      <c r="D14" s="17"/>
      <c r="E14" s="19">
        <f>C14+D14</f>
        <v>380650</v>
      </c>
      <c r="F14" s="72"/>
    </row>
    <row r="15" spans="1:8" ht="15.75" customHeight="1" thickBot="1" x14ac:dyDescent="0.4">
      <c r="A15" s="16"/>
      <c r="B15" s="16" t="s">
        <v>19</v>
      </c>
      <c r="C15" s="19">
        <f>C16+C17+C18</f>
        <v>3496367</v>
      </c>
      <c r="D15" s="19">
        <f>D16+D17+D18</f>
        <v>0</v>
      </c>
      <c r="E15" s="58">
        <f>C15+D15</f>
        <v>3496367</v>
      </c>
    </row>
    <row r="16" spans="1:8" ht="15.75" customHeight="1" x14ac:dyDescent="0.35">
      <c r="A16" s="21" t="s">
        <v>20</v>
      </c>
      <c r="B16" s="21" t="s">
        <v>21</v>
      </c>
      <c r="C16" s="22">
        <v>1060000</v>
      </c>
      <c r="D16" s="22"/>
      <c r="E16" s="22">
        <f t="shared" ref="E16:E18" si="0">C16+D16</f>
        <v>1060000</v>
      </c>
    </row>
    <row r="17" spans="1:6" ht="15.75" customHeight="1" x14ac:dyDescent="0.35">
      <c r="A17" s="11" t="s">
        <v>22</v>
      </c>
      <c r="B17" s="11" t="s">
        <v>23</v>
      </c>
      <c r="C17" s="12">
        <v>2404167</v>
      </c>
      <c r="D17" s="12"/>
      <c r="E17" s="12">
        <f t="shared" si="0"/>
        <v>2404167</v>
      </c>
    </row>
    <row r="18" spans="1:6" ht="15.75" customHeight="1" thickBot="1" x14ac:dyDescent="0.4">
      <c r="A18" s="23" t="s">
        <v>24</v>
      </c>
      <c r="B18" s="24" t="s">
        <v>25</v>
      </c>
      <c r="C18" s="15">
        <v>32200</v>
      </c>
      <c r="D18" s="15"/>
      <c r="E18" s="15">
        <f t="shared" si="0"/>
        <v>32200</v>
      </c>
    </row>
    <row r="19" spans="1:6" ht="15.75" customHeight="1" thickBot="1" x14ac:dyDescent="0.4">
      <c r="A19" s="16"/>
      <c r="B19" s="16" t="s">
        <v>26</v>
      </c>
      <c r="C19" s="20">
        <f>SUM(C20:C23)</f>
        <v>17000</v>
      </c>
      <c r="D19" s="20">
        <f t="shared" ref="D19" si="1">SUM(D20:D23)</f>
        <v>0</v>
      </c>
      <c r="E19" s="19">
        <f>C19+D19</f>
        <v>17000</v>
      </c>
    </row>
    <row r="20" spans="1:6" ht="15.75" customHeight="1" x14ac:dyDescent="0.35">
      <c r="A20" s="21" t="s">
        <v>27</v>
      </c>
      <c r="B20" s="21" t="s">
        <v>28</v>
      </c>
      <c r="C20" s="22">
        <v>8000</v>
      </c>
      <c r="D20" s="22"/>
      <c r="E20" s="22">
        <f t="shared" ref="E20:E21" si="2">C20+D20</f>
        <v>8000</v>
      </c>
    </row>
    <row r="21" spans="1:6" ht="15.75" customHeight="1" x14ac:dyDescent="0.35">
      <c r="A21" s="11" t="s">
        <v>29</v>
      </c>
      <c r="B21" s="13" t="s">
        <v>30</v>
      </c>
      <c r="C21" s="12">
        <v>9000</v>
      </c>
      <c r="D21" s="12"/>
      <c r="E21" s="12">
        <f t="shared" si="2"/>
        <v>9000</v>
      </c>
    </row>
    <row r="22" spans="1:6" ht="19.899999999999999" customHeight="1" x14ac:dyDescent="0.35">
      <c r="A22" s="11" t="s">
        <v>31</v>
      </c>
      <c r="B22" s="25" t="s">
        <v>32</v>
      </c>
      <c r="C22" s="12"/>
      <c r="D22" s="12"/>
      <c r="E22" s="12"/>
    </row>
    <row r="23" spans="1:6" ht="15.75" customHeight="1" thickBot="1" x14ac:dyDescent="0.4">
      <c r="A23" s="14" t="s">
        <v>33</v>
      </c>
      <c r="B23" s="14" t="s">
        <v>26</v>
      </c>
      <c r="C23" s="15"/>
      <c r="D23" s="15"/>
      <c r="E23" s="15"/>
    </row>
    <row r="24" spans="1:6" ht="15.75" customHeight="1" thickBot="1" x14ac:dyDescent="0.4">
      <c r="A24" s="16"/>
      <c r="B24" s="26" t="s">
        <v>34</v>
      </c>
      <c r="C24" s="19">
        <f>C25+C30</f>
        <v>8859711</v>
      </c>
      <c r="D24" s="19">
        <f t="shared" ref="D24" si="3">D25+D30</f>
        <v>0</v>
      </c>
      <c r="E24" s="19">
        <f t="shared" ref="E24:E25" si="4">C24+D24</f>
        <v>8859711</v>
      </c>
    </row>
    <row r="25" spans="1:6" ht="15.75" customHeight="1" thickBot="1" x14ac:dyDescent="0.4">
      <c r="A25" s="16"/>
      <c r="B25" s="26" t="s">
        <v>35</v>
      </c>
      <c r="C25" s="19">
        <f>C26+C27+C28+C29</f>
        <v>590000</v>
      </c>
      <c r="D25" s="19">
        <f t="shared" ref="D25" si="5">D26+D27+D28+D29</f>
        <v>0</v>
      </c>
      <c r="E25" s="19">
        <f t="shared" si="4"/>
        <v>590000</v>
      </c>
    </row>
    <row r="26" spans="1:6" ht="15.75" customHeight="1" x14ac:dyDescent="0.35">
      <c r="A26" s="21" t="s">
        <v>36</v>
      </c>
      <c r="B26" s="27" t="s">
        <v>37</v>
      </c>
      <c r="C26" s="28"/>
      <c r="D26" s="28"/>
      <c r="E26" s="28"/>
    </row>
    <row r="27" spans="1:6" ht="15.75" customHeight="1" x14ac:dyDescent="0.35">
      <c r="A27" s="11" t="s">
        <v>38</v>
      </c>
      <c r="B27" s="29" t="s">
        <v>39</v>
      </c>
      <c r="C27" s="12">
        <v>302828</v>
      </c>
      <c r="D27" s="12"/>
      <c r="E27" s="12">
        <f t="shared" ref="E27:E28" si="6">C27+D27</f>
        <v>302828</v>
      </c>
    </row>
    <row r="28" spans="1:6" ht="15.75" customHeight="1" x14ac:dyDescent="0.35">
      <c r="A28" s="11" t="s">
        <v>40</v>
      </c>
      <c r="B28" s="30" t="s">
        <v>41</v>
      </c>
      <c r="C28" s="31">
        <v>287172</v>
      </c>
      <c r="D28" s="31"/>
      <c r="E28" s="12">
        <f t="shared" si="6"/>
        <v>287172</v>
      </c>
    </row>
    <row r="29" spans="1:6" ht="15.75" customHeight="1" thickBot="1" x14ac:dyDescent="0.4">
      <c r="A29" s="14" t="s">
        <v>42</v>
      </c>
      <c r="B29" s="32" t="s">
        <v>43</v>
      </c>
      <c r="C29" s="15"/>
      <c r="D29" s="15"/>
      <c r="E29" s="15"/>
    </row>
    <row r="30" spans="1:6" ht="15.75" customHeight="1" thickBot="1" x14ac:dyDescent="0.4">
      <c r="A30" s="16"/>
      <c r="B30" s="16" t="s">
        <v>44</v>
      </c>
      <c r="C30" s="20">
        <f>C31+C32+C33</f>
        <v>8269711</v>
      </c>
      <c r="D30" s="20">
        <f t="shared" ref="D30" si="7">D31+D32+D33</f>
        <v>0</v>
      </c>
      <c r="E30" s="19">
        <f t="shared" ref="E30:E33" si="8">C30+D30</f>
        <v>8269711</v>
      </c>
    </row>
    <row r="31" spans="1:6" ht="15.75" customHeight="1" x14ac:dyDescent="0.35">
      <c r="A31" s="21" t="s">
        <v>45</v>
      </c>
      <c r="B31" s="21" t="s">
        <v>46</v>
      </c>
      <c r="C31" s="22">
        <v>5310556</v>
      </c>
      <c r="D31" s="22">
        <v>1978</v>
      </c>
      <c r="E31" s="22">
        <f t="shared" si="8"/>
        <v>5312534</v>
      </c>
      <c r="F31" t="s">
        <v>285</v>
      </c>
    </row>
    <row r="32" spans="1:6" ht="66" customHeight="1" x14ac:dyDescent="0.35">
      <c r="A32" s="11" t="s">
        <v>47</v>
      </c>
      <c r="B32" s="11" t="s">
        <v>48</v>
      </c>
      <c r="C32" s="12">
        <v>2918885</v>
      </c>
      <c r="D32" s="12">
        <v>-1978</v>
      </c>
      <c r="E32" s="12">
        <f t="shared" si="8"/>
        <v>2916907</v>
      </c>
      <c r="F32" s="72" t="s">
        <v>286</v>
      </c>
    </row>
    <row r="33" spans="1:6" ht="15.75" customHeight="1" thickBot="1" x14ac:dyDescent="0.4">
      <c r="A33" s="14" t="s">
        <v>49</v>
      </c>
      <c r="B33" s="14" t="s">
        <v>50</v>
      </c>
      <c r="C33" s="15">
        <v>40270</v>
      </c>
      <c r="D33" s="15"/>
      <c r="E33" s="12">
        <f t="shared" si="8"/>
        <v>40270</v>
      </c>
    </row>
    <row r="34" spans="1:6" s="36" customFormat="1" ht="15.75" customHeight="1" thickBot="1" x14ac:dyDescent="0.4">
      <c r="A34" s="33"/>
      <c r="B34" s="34" t="s">
        <v>51</v>
      </c>
      <c r="C34" s="35">
        <f>C6-C24</f>
        <v>521606</v>
      </c>
      <c r="D34" s="35">
        <f t="shared" ref="D34:E34" si="9">D6-D24</f>
        <v>0</v>
      </c>
      <c r="E34" s="35">
        <f t="shared" si="9"/>
        <v>521606</v>
      </c>
      <c r="F34" s="70"/>
    </row>
    <row r="35" spans="1:6" ht="15.75" customHeight="1" thickBot="1" x14ac:dyDescent="0.4">
      <c r="A35" s="16"/>
      <c r="B35" s="37" t="s">
        <v>52</v>
      </c>
      <c r="C35" s="35">
        <f>C36-C37+C38-C39+C40-C41+C42-C43+C44-C45+C46-C47</f>
        <v>-984160</v>
      </c>
      <c r="D35" s="35">
        <f t="shared" ref="D35" si="10">D36-D37+D38-D39+D40-D41+D42-D43+D44-D45+D46-D47</f>
        <v>0</v>
      </c>
      <c r="E35" s="19">
        <f t="shared" ref="E35:E39" si="11">C35+D35</f>
        <v>-984160</v>
      </c>
    </row>
    <row r="36" spans="1:6" ht="15.75" customHeight="1" x14ac:dyDescent="0.35">
      <c r="A36" s="21" t="s">
        <v>53</v>
      </c>
      <c r="B36" s="21" t="s">
        <v>54</v>
      </c>
      <c r="C36" s="22">
        <v>105000</v>
      </c>
      <c r="D36" s="22"/>
      <c r="E36" s="22">
        <f t="shared" si="11"/>
        <v>105000</v>
      </c>
    </row>
    <row r="37" spans="1:6" ht="15.75" customHeight="1" x14ac:dyDescent="0.35">
      <c r="A37" s="11" t="s">
        <v>55</v>
      </c>
      <c r="B37" s="11" t="s">
        <v>56</v>
      </c>
      <c r="C37" s="12">
        <v>955000</v>
      </c>
      <c r="D37" s="12"/>
      <c r="E37" s="12">
        <f t="shared" si="11"/>
        <v>955000</v>
      </c>
    </row>
    <row r="38" spans="1:6" ht="15.75" customHeight="1" x14ac:dyDescent="0.35">
      <c r="A38" s="11" t="s">
        <v>57</v>
      </c>
      <c r="B38" s="13" t="s">
        <v>58</v>
      </c>
      <c r="C38" s="12">
        <v>111000</v>
      </c>
      <c r="D38" s="12"/>
      <c r="E38" s="12">
        <f t="shared" si="11"/>
        <v>111000</v>
      </c>
    </row>
    <row r="39" spans="1:6" ht="15.75" customHeight="1" x14ac:dyDescent="0.35">
      <c r="A39" s="11" t="s">
        <v>59</v>
      </c>
      <c r="B39" s="13" t="s">
        <v>60</v>
      </c>
      <c r="C39" s="12">
        <v>195000</v>
      </c>
      <c r="D39" s="12"/>
      <c r="E39" s="12">
        <f t="shared" si="11"/>
        <v>195000</v>
      </c>
    </row>
    <row r="40" spans="1:6" ht="15.75" customHeight="1" x14ac:dyDescent="0.35">
      <c r="A40" s="11" t="s">
        <v>61</v>
      </c>
      <c r="B40" s="11" t="s">
        <v>62</v>
      </c>
      <c r="C40" s="38"/>
      <c r="D40" s="38"/>
      <c r="E40" s="38"/>
    </row>
    <row r="41" spans="1:6" ht="15.75" customHeight="1" x14ac:dyDescent="0.35">
      <c r="A41" s="11" t="s">
        <v>63</v>
      </c>
      <c r="B41" s="11" t="s">
        <v>64</v>
      </c>
      <c r="C41" s="38"/>
      <c r="D41" s="38"/>
      <c r="E41" s="38"/>
    </row>
    <row r="42" spans="1:6" ht="15.75" customHeight="1" x14ac:dyDescent="0.35">
      <c r="A42" s="11" t="s">
        <v>65</v>
      </c>
      <c r="B42" s="13" t="s">
        <v>66</v>
      </c>
      <c r="C42" s="38"/>
      <c r="D42" s="38"/>
      <c r="E42" s="38"/>
    </row>
    <row r="43" spans="1:6" ht="15.75" customHeight="1" x14ac:dyDescent="0.35">
      <c r="A43" s="11" t="s">
        <v>67</v>
      </c>
      <c r="B43" s="13" t="s">
        <v>68</v>
      </c>
      <c r="C43" s="38"/>
      <c r="D43" s="38"/>
      <c r="E43" s="38"/>
    </row>
    <row r="44" spans="1:6" ht="15.75" customHeight="1" x14ac:dyDescent="0.35">
      <c r="A44" s="11" t="s">
        <v>69</v>
      </c>
      <c r="B44" s="11" t="s">
        <v>70</v>
      </c>
      <c r="C44" s="39"/>
      <c r="D44" s="39"/>
      <c r="E44" s="39"/>
    </row>
    <row r="45" spans="1:6" ht="15.75" customHeight="1" x14ac:dyDescent="0.35">
      <c r="A45" s="11" t="s">
        <v>71</v>
      </c>
      <c r="B45" s="11" t="s">
        <v>72</v>
      </c>
      <c r="C45" s="38"/>
      <c r="D45" s="38"/>
      <c r="E45" s="38"/>
    </row>
    <row r="46" spans="1:6" ht="15.75" customHeight="1" x14ac:dyDescent="0.35">
      <c r="A46" s="11" t="s">
        <v>73</v>
      </c>
      <c r="B46" s="11" t="s">
        <v>74</v>
      </c>
      <c r="C46" s="38"/>
      <c r="D46" s="38"/>
      <c r="E46" s="38"/>
    </row>
    <row r="47" spans="1:6" ht="15.75" customHeight="1" thickBot="1" x14ac:dyDescent="0.4">
      <c r="A47" s="14" t="s">
        <v>75</v>
      </c>
      <c r="B47" s="14" t="s">
        <v>76</v>
      </c>
      <c r="C47" s="15">
        <v>50160</v>
      </c>
      <c r="D47" s="15"/>
      <c r="E47" s="12">
        <f>C47+D47</f>
        <v>50160</v>
      </c>
    </row>
    <row r="48" spans="1:6" ht="27.75" customHeight="1" thickBot="1" x14ac:dyDescent="0.4">
      <c r="A48" s="16"/>
      <c r="B48" s="40" t="s">
        <v>77</v>
      </c>
      <c r="C48" s="35">
        <f>C34+C35</f>
        <v>-462554</v>
      </c>
      <c r="D48" s="35">
        <f t="shared" ref="D48:E48" si="12">D34+D35</f>
        <v>0</v>
      </c>
      <c r="E48" s="35">
        <f t="shared" si="12"/>
        <v>-462554</v>
      </c>
    </row>
    <row r="49" spans="1:7" ht="15.75" customHeight="1" thickBot="1" x14ac:dyDescent="0.4">
      <c r="A49" s="16"/>
      <c r="B49" s="26" t="s">
        <v>78</v>
      </c>
      <c r="C49" s="35">
        <f>C50+C51</f>
        <v>-65078</v>
      </c>
      <c r="D49" s="35">
        <f t="shared" ref="D49" si="13">D50+D51</f>
        <v>0</v>
      </c>
      <c r="E49" s="19">
        <f t="shared" ref="E49:E53" si="14">C49+D49</f>
        <v>-65078</v>
      </c>
    </row>
    <row r="50" spans="1:7" ht="15.75" customHeight="1" x14ac:dyDescent="0.35">
      <c r="A50" s="21" t="s">
        <v>79</v>
      </c>
      <c r="B50" s="21" t="s">
        <v>80</v>
      </c>
      <c r="C50" s="41">
        <v>350000</v>
      </c>
      <c r="D50" s="41"/>
      <c r="E50" s="22">
        <f t="shared" si="14"/>
        <v>350000</v>
      </c>
    </row>
    <row r="51" spans="1:7" ht="15.75" customHeight="1" x14ac:dyDescent="0.35">
      <c r="A51" s="11" t="s">
        <v>81</v>
      </c>
      <c r="B51" s="11" t="s">
        <v>82</v>
      </c>
      <c r="C51" s="12">
        <v>-415078</v>
      </c>
      <c r="D51" s="12"/>
      <c r="E51" s="12">
        <f t="shared" si="14"/>
        <v>-415078</v>
      </c>
    </row>
    <row r="52" spans="1:7" ht="15.75" customHeight="1" thickBot="1" x14ac:dyDescent="0.4">
      <c r="A52" s="42" t="s">
        <v>83</v>
      </c>
      <c r="B52" s="43" t="s">
        <v>84</v>
      </c>
      <c r="C52" s="44">
        <v>-500000</v>
      </c>
      <c r="D52" s="44"/>
      <c r="E52" s="12">
        <f t="shared" si="14"/>
        <v>-500000</v>
      </c>
    </row>
    <row r="53" spans="1:7" ht="15.75" customHeight="1" thickBot="1" x14ac:dyDescent="0.4">
      <c r="A53" s="45"/>
      <c r="B53" s="46" t="s">
        <v>85</v>
      </c>
      <c r="C53" s="44">
        <v>27632</v>
      </c>
      <c r="D53" s="44"/>
      <c r="E53" s="12">
        <f t="shared" si="14"/>
        <v>27632</v>
      </c>
    </row>
    <row r="54" spans="1:7" ht="15.75" customHeight="1" thickBot="1" x14ac:dyDescent="0.4">
      <c r="A54" s="47"/>
      <c r="B54" s="48"/>
      <c r="C54" s="49">
        <f>C48+C49-C52+C53</f>
        <v>0</v>
      </c>
      <c r="D54" s="49">
        <f t="shared" ref="D54:E54" si="15">D48+D49-D52+D53</f>
        <v>0</v>
      </c>
      <c r="E54" s="49">
        <f t="shared" si="15"/>
        <v>0</v>
      </c>
      <c r="F54" s="70"/>
    </row>
    <row r="55" spans="1:7" ht="48.4" customHeight="1" thickBot="1" x14ac:dyDescent="0.4">
      <c r="A55" s="9"/>
      <c r="B55" s="59" t="s">
        <v>86</v>
      </c>
      <c r="C55" s="60">
        <f>C56+C63+C64+C68+C85+C92+C99+C106+C124+C137</f>
        <v>10059871</v>
      </c>
      <c r="D55" s="60">
        <f>D56+D63+D64+D68+D85+D92+D99+D106+D124+D137</f>
        <v>0</v>
      </c>
      <c r="E55" s="10">
        <f t="shared" ref="E55:E62" si="16">C55+D55</f>
        <v>10059871</v>
      </c>
      <c r="F55" s="50"/>
      <c r="G55" s="50"/>
    </row>
    <row r="56" spans="1:7" ht="15.75" customHeight="1" thickBot="1" x14ac:dyDescent="0.4">
      <c r="A56" s="16" t="s">
        <v>87</v>
      </c>
      <c r="B56" s="26" t="s">
        <v>88</v>
      </c>
      <c r="C56" s="35">
        <f>SUM(C57:C62)</f>
        <v>1068680</v>
      </c>
      <c r="D56" s="35">
        <f>SUM(D57:D62)</f>
        <v>0</v>
      </c>
      <c r="E56" s="19">
        <f t="shared" si="16"/>
        <v>1068680</v>
      </c>
      <c r="F56" s="50"/>
    </row>
    <row r="57" spans="1:7" ht="15.75" customHeight="1" x14ac:dyDescent="0.35">
      <c r="A57" s="21" t="s">
        <v>89</v>
      </c>
      <c r="B57" s="21" t="s">
        <v>90</v>
      </c>
      <c r="C57" s="22">
        <v>98924</v>
      </c>
      <c r="D57" s="22"/>
      <c r="E57" s="22">
        <f t="shared" si="16"/>
        <v>98924</v>
      </c>
    </row>
    <row r="58" spans="1:7" ht="15.75" customHeight="1" x14ac:dyDescent="0.35">
      <c r="A58" s="11" t="s">
        <v>91</v>
      </c>
      <c r="B58" s="13" t="s">
        <v>92</v>
      </c>
      <c r="C58" s="12">
        <v>699574</v>
      </c>
      <c r="D58" s="12"/>
      <c r="E58" s="12">
        <f t="shared" si="16"/>
        <v>699574</v>
      </c>
    </row>
    <row r="59" spans="1:7" ht="15.75" customHeight="1" x14ac:dyDescent="0.35">
      <c r="A59" s="11" t="s">
        <v>93</v>
      </c>
      <c r="B59" s="13" t="s">
        <v>94</v>
      </c>
      <c r="C59" s="12">
        <v>40000</v>
      </c>
      <c r="D59" s="12"/>
      <c r="E59" s="12">
        <f t="shared" si="16"/>
        <v>40000</v>
      </c>
    </row>
    <row r="60" spans="1:7" ht="15.75" customHeight="1" x14ac:dyDescent="0.35">
      <c r="A60" s="11" t="s">
        <v>95</v>
      </c>
      <c r="B60" s="13" t="s">
        <v>96</v>
      </c>
      <c r="C60" s="12">
        <v>167222</v>
      </c>
      <c r="D60" s="12"/>
      <c r="E60" s="12">
        <f t="shared" si="16"/>
        <v>167222</v>
      </c>
    </row>
    <row r="61" spans="1:7" ht="15.75" customHeight="1" x14ac:dyDescent="0.35">
      <c r="A61" s="11" t="s">
        <v>97</v>
      </c>
      <c r="B61" s="13" t="s">
        <v>98</v>
      </c>
      <c r="C61" s="12">
        <v>50160</v>
      </c>
      <c r="D61" s="12"/>
      <c r="E61" s="12">
        <f t="shared" si="16"/>
        <v>50160</v>
      </c>
    </row>
    <row r="62" spans="1:7" ht="15.75" customHeight="1" thickBot="1" x14ac:dyDescent="0.4">
      <c r="A62" s="14"/>
      <c r="B62" s="61" t="s">
        <v>99</v>
      </c>
      <c r="C62" s="15">
        <v>12800</v>
      </c>
      <c r="D62" s="15"/>
      <c r="E62" s="15">
        <f t="shared" si="16"/>
        <v>12800</v>
      </c>
    </row>
    <row r="63" spans="1:7" ht="15.75" customHeight="1" thickBot="1" x14ac:dyDescent="0.4">
      <c r="A63" s="6" t="s">
        <v>100</v>
      </c>
      <c r="B63" s="6" t="s">
        <v>101</v>
      </c>
      <c r="C63" s="62"/>
      <c r="D63" s="62"/>
      <c r="E63" s="62"/>
    </row>
    <row r="64" spans="1:7" ht="15.75" customHeight="1" thickBot="1" x14ac:dyDescent="0.4">
      <c r="A64" s="63" t="s">
        <v>102</v>
      </c>
      <c r="B64" s="63" t="s">
        <v>103</v>
      </c>
      <c r="C64" s="35">
        <f>SUM(C65:C67)</f>
        <v>29394</v>
      </c>
      <c r="D64" s="35">
        <f t="shared" ref="D64" si="17">SUM(D65:D67)</f>
        <v>0</v>
      </c>
      <c r="E64" s="58">
        <f t="shared" ref="E64:E66" si="18">C64+D64</f>
        <v>29394</v>
      </c>
    </row>
    <row r="65" spans="1:5" ht="15.75" customHeight="1" x14ac:dyDescent="0.35">
      <c r="A65" s="21" t="s">
        <v>104</v>
      </c>
      <c r="B65" s="21" t="s">
        <v>105</v>
      </c>
      <c r="C65" s="22">
        <v>2194</v>
      </c>
      <c r="D65" s="22"/>
      <c r="E65" s="22">
        <f t="shared" si="18"/>
        <v>2194</v>
      </c>
    </row>
    <row r="66" spans="1:5" ht="15.75" customHeight="1" x14ac:dyDescent="0.35">
      <c r="A66" s="11" t="s">
        <v>106</v>
      </c>
      <c r="B66" s="11" t="s">
        <v>107</v>
      </c>
      <c r="C66" s="12">
        <v>27200</v>
      </c>
      <c r="D66" s="12"/>
      <c r="E66" s="12">
        <f t="shared" si="18"/>
        <v>27200</v>
      </c>
    </row>
    <row r="67" spans="1:5" ht="15.75" customHeight="1" thickBot="1" x14ac:dyDescent="0.4">
      <c r="A67" s="14"/>
      <c r="B67" s="14" t="s">
        <v>108</v>
      </c>
      <c r="C67" s="15"/>
      <c r="D67" s="15"/>
      <c r="E67" s="15"/>
    </row>
    <row r="68" spans="1:5" ht="15.75" customHeight="1" thickBot="1" x14ac:dyDescent="0.4">
      <c r="A68" s="16" t="s">
        <v>109</v>
      </c>
      <c r="B68" s="16" t="s">
        <v>110</v>
      </c>
      <c r="C68" s="35">
        <f>SUM(C69:C84)</f>
        <v>1202265</v>
      </c>
      <c r="D68" s="35">
        <f t="shared" ref="D68" si="19">SUM(D69:D84)</f>
        <v>0</v>
      </c>
      <c r="E68" s="19">
        <f t="shared" ref="E68" si="20">C68+D68</f>
        <v>1202265</v>
      </c>
    </row>
    <row r="69" spans="1:5" ht="15.75" customHeight="1" x14ac:dyDescent="0.35">
      <c r="A69" s="21" t="s">
        <v>111</v>
      </c>
      <c r="B69" s="64" t="s">
        <v>112</v>
      </c>
      <c r="C69" s="65"/>
      <c r="D69" s="65"/>
      <c r="E69" s="65"/>
    </row>
    <row r="70" spans="1:5" ht="15.75" customHeight="1" x14ac:dyDescent="0.35">
      <c r="A70" s="11" t="s">
        <v>113</v>
      </c>
      <c r="B70" s="29" t="s">
        <v>114</v>
      </c>
      <c r="C70" s="12"/>
      <c r="D70" s="12"/>
      <c r="E70" s="12"/>
    </row>
    <row r="71" spans="1:5" ht="15.75" customHeight="1" x14ac:dyDescent="0.35">
      <c r="A71" s="11" t="s">
        <v>115</v>
      </c>
      <c r="B71" s="29" t="s">
        <v>116</v>
      </c>
      <c r="C71" s="51"/>
      <c r="D71" s="51"/>
      <c r="E71" s="51"/>
    </row>
    <row r="72" spans="1:5" ht="15.75" customHeight="1" x14ac:dyDescent="0.35">
      <c r="A72" s="11" t="s">
        <v>117</v>
      </c>
      <c r="B72" s="29" t="s">
        <v>118</v>
      </c>
      <c r="C72" s="51"/>
      <c r="D72" s="51"/>
      <c r="E72" s="51"/>
    </row>
    <row r="73" spans="1:5" ht="15.75" customHeight="1" x14ac:dyDescent="0.35">
      <c r="A73" s="11" t="s">
        <v>119</v>
      </c>
      <c r="B73" s="30" t="s">
        <v>120</v>
      </c>
      <c r="C73" s="12">
        <v>14000</v>
      </c>
      <c r="D73" s="12"/>
      <c r="E73" s="12">
        <f t="shared" ref="E73:E75" si="21">C73+D73</f>
        <v>14000</v>
      </c>
    </row>
    <row r="74" spans="1:5" ht="15.75" customHeight="1" x14ac:dyDescent="0.35">
      <c r="A74" s="11" t="s">
        <v>121</v>
      </c>
      <c r="B74" s="30" t="s">
        <v>122</v>
      </c>
      <c r="C74" s="12">
        <v>24470</v>
      </c>
      <c r="D74" s="12"/>
      <c r="E74" s="12">
        <f t="shared" si="21"/>
        <v>24470</v>
      </c>
    </row>
    <row r="75" spans="1:5" ht="15.75" customHeight="1" x14ac:dyDescent="0.35">
      <c r="A75" s="11" t="s">
        <v>123</v>
      </c>
      <c r="B75" s="30" t="s">
        <v>271</v>
      </c>
      <c r="C75" s="12">
        <f>140000+181000</f>
        <v>321000</v>
      </c>
      <c r="D75" s="12"/>
      <c r="E75" s="12">
        <f t="shared" si="21"/>
        <v>321000</v>
      </c>
    </row>
    <row r="76" spans="1:5" ht="15.75" customHeight="1" x14ac:dyDescent="0.35">
      <c r="A76" s="11" t="s">
        <v>124</v>
      </c>
      <c r="B76" s="30" t="s">
        <v>125</v>
      </c>
      <c r="C76" s="12"/>
      <c r="D76" s="12"/>
      <c r="E76" s="12"/>
    </row>
    <row r="77" spans="1:5" ht="15.75" customHeight="1" x14ac:dyDescent="0.35">
      <c r="A77" s="11" t="s">
        <v>126</v>
      </c>
      <c r="B77" s="30" t="s">
        <v>127</v>
      </c>
      <c r="C77" s="51"/>
      <c r="D77" s="51"/>
      <c r="E77" s="51"/>
    </row>
    <row r="78" spans="1:5" ht="15.75" customHeight="1" x14ac:dyDescent="0.35">
      <c r="A78" s="11" t="s">
        <v>128</v>
      </c>
      <c r="B78" s="30" t="s">
        <v>129</v>
      </c>
      <c r="C78" s="51"/>
      <c r="D78" s="51"/>
      <c r="E78" s="51"/>
    </row>
    <row r="79" spans="1:5" ht="15.75" customHeight="1" x14ac:dyDescent="0.35">
      <c r="A79" s="11" t="s">
        <v>130</v>
      </c>
      <c r="B79" s="30" t="s">
        <v>131</v>
      </c>
      <c r="C79" s="51"/>
      <c r="D79" s="51"/>
      <c r="E79" s="51"/>
    </row>
    <row r="80" spans="1:5" ht="15.75" customHeight="1" x14ac:dyDescent="0.35">
      <c r="A80" s="11" t="s">
        <v>132</v>
      </c>
      <c r="B80" s="30" t="s">
        <v>133</v>
      </c>
      <c r="C80" s="12">
        <v>40792</v>
      </c>
      <c r="D80" s="12"/>
      <c r="E80" s="12">
        <f t="shared" ref="E80:E83" si="22">C80+D80</f>
        <v>40792</v>
      </c>
    </row>
    <row r="81" spans="1:5" ht="15.75" customHeight="1" x14ac:dyDescent="0.35">
      <c r="A81" s="11" t="s">
        <v>134</v>
      </c>
      <c r="B81" s="30" t="s">
        <v>135</v>
      </c>
      <c r="C81" s="12">
        <v>2650</v>
      </c>
      <c r="D81" s="12"/>
      <c r="E81" s="12">
        <f t="shared" si="22"/>
        <v>2650</v>
      </c>
    </row>
    <row r="82" spans="1:5" ht="15.75" customHeight="1" x14ac:dyDescent="0.35">
      <c r="A82" s="11" t="s">
        <v>136</v>
      </c>
      <c r="B82" s="30" t="s">
        <v>137</v>
      </c>
      <c r="C82" s="12">
        <f>106000+535000</f>
        <v>641000</v>
      </c>
      <c r="D82" s="12"/>
      <c r="E82" s="12">
        <f t="shared" si="22"/>
        <v>641000</v>
      </c>
    </row>
    <row r="83" spans="1:5" ht="15.75" customHeight="1" x14ac:dyDescent="0.35">
      <c r="A83" s="11" t="s">
        <v>138</v>
      </c>
      <c r="B83" s="29" t="s">
        <v>139</v>
      </c>
      <c r="C83" s="12">
        <v>158353</v>
      </c>
      <c r="D83" s="12"/>
      <c r="E83" s="12">
        <f t="shared" si="22"/>
        <v>158353</v>
      </c>
    </row>
    <row r="84" spans="1:5" ht="15.75" customHeight="1" thickBot="1" x14ac:dyDescent="0.4">
      <c r="A84" s="14"/>
      <c r="B84" s="32" t="s">
        <v>140</v>
      </c>
      <c r="C84" s="15"/>
      <c r="D84" s="15"/>
      <c r="E84" s="15"/>
    </row>
    <row r="85" spans="1:5" ht="15.75" customHeight="1" thickBot="1" x14ac:dyDescent="0.4">
      <c r="A85" s="16" t="s">
        <v>141</v>
      </c>
      <c r="B85" s="16" t="s">
        <v>142</v>
      </c>
      <c r="C85" s="35">
        <f>SUM(C86:C91)</f>
        <v>585985</v>
      </c>
      <c r="D85" s="35">
        <f t="shared" ref="D85" si="23">SUM(D86:D91)</f>
        <v>0</v>
      </c>
      <c r="E85" s="19">
        <f t="shared" ref="E85:E90" si="24">C85+D85</f>
        <v>585985</v>
      </c>
    </row>
    <row r="86" spans="1:5" ht="15.75" customHeight="1" x14ac:dyDescent="0.35">
      <c r="A86" s="21" t="s">
        <v>143</v>
      </c>
      <c r="B86" s="27" t="s">
        <v>144</v>
      </c>
      <c r="C86" s="22">
        <v>97109</v>
      </c>
      <c r="D86" s="22"/>
      <c r="E86" s="22">
        <f t="shared" si="24"/>
        <v>97109</v>
      </c>
    </row>
    <row r="87" spans="1:5" ht="15.75" customHeight="1" x14ac:dyDescent="0.35">
      <c r="A87" s="11" t="s">
        <v>145</v>
      </c>
      <c r="B87" s="30" t="s">
        <v>146</v>
      </c>
      <c r="C87" s="12">
        <v>135000</v>
      </c>
      <c r="D87" s="12"/>
      <c r="E87" s="12">
        <f t="shared" si="24"/>
        <v>135000</v>
      </c>
    </row>
    <row r="88" spans="1:5" ht="15.75" customHeight="1" x14ac:dyDescent="0.35">
      <c r="A88" s="11" t="s">
        <v>147</v>
      </c>
      <c r="B88" s="30" t="s">
        <v>148</v>
      </c>
      <c r="C88" s="12">
        <f>300+20000</f>
        <v>20300</v>
      </c>
      <c r="D88" s="12"/>
      <c r="E88" s="12">
        <f t="shared" si="24"/>
        <v>20300</v>
      </c>
    </row>
    <row r="89" spans="1:5" ht="15.75" customHeight="1" x14ac:dyDescent="0.35">
      <c r="A89" s="11" t="s">
        <v>149</v>
      </c>
      <c r="B89" s="30" t="s">
        <v>150</v>
      </c>
      <c r="C89" s="12">
        <v>20000</v>
      </c>
      <c r="D89" s="12"/>
      <c r="E89" s="12">
        <f t="shared" si="24"/>
        <v>20000</v>
      </c>
    </row>
    <row r="90" spans="1:5" ht="15.75" customHeight="1" x14ac:dyDescent="0.35">
      <c r="A90" s="11" t="s">
        <v>151</v>
      </c>
      <c r="B90" s="29" t="s">
        <v>152</v>
      </c>
      <c r="C90" s="12">
        <f>292576+21000</f>
        <v>313576</v>
      </c>
      <c r="D90" s="12"/>
      <c r="E90" s="12">
        <f t="shared" si="24"/>
        <v>313576</v>
      </c>
    </row>
    <row r="91" spans="1:5" ht="15.75" customHeight="1" thickBot="1" x14ac:dyDescent="0.4">
      <c r="A91" s="14"/>
      <c r="B91" s="32" t="s">
        <v>153</v>
      </c>
      <c r="C91" s="15"/>
      <c r="D91" s="15"/>
      <c r="E91" s="15"/>
    </row>
    <row r="92" spans="1:5" ht="15.75" customHeight="1" thickBot="1" x14ac:dyDescent="0.4">
      <c r="A92" s="16" t="s">
        <v>154</v>
      </c>
      <c r="B92" s="26" t="s">
        <v>155</v>
      </c>
      <c r="C92" s="35">
        <f>SUM(C93:C98)</f>
        <v>222551</v>
      </c>
      <c r="D92" s="35">
        <f t="shared" ref="D92" si="25">SUM(D93:D98)</f>
        <v>0</v>
      </c>
      <c r="E92" s="19">
        <f t="shared" ref="E92" si="26">C92+D92</f>
        <v>222551</v>
      </c>
    </row>
    <row r="93" spans="1:5" ht="15.75" customHeight="1" x14ac:dyDescent="0.35">
      <c r="A93" s="21" t="s">
        <v>156</v>
      </c>
      <c r="B93" s="64" t="s">
        <v>157</v>
      </c>
      <c r="C93" s="22">
        <f>44100+8000</f>
        <v>52100</v>
      </c>
      <c r="D93" s="22"/>
      <c r="E93" s="22">
        <f>C93+D93</f>
        <v>52100</v>
      </c>
    </row>
    <row r="94" spans="1:5" ht="15.75" customHeight="1" x14ac:dyDescent="0.35">
      <c r="A94" s="11" t="s">
        <v>158</v>
      </c>
      <c r="B94" s="29" t="s">
        <v>159</v>
      </c>
      <c r="C94" s="12"/>
      <c r="D94" s="12"/>
      <c r="E94" s="12"/>
    </row>
    <row r="95" spans="1:5" ht="15.75" customHeight="1" x14ac:dyDescent="0.35">
      <c r="A95" s="11" t="s">
        <v>160</v>
      </c>
      <c r="B95" s="29" t="s">
        <v>161</v>
      </c>
      <c r="C95" s="12">
        <v>45000</v>
      </c>
      <c r="D95" s="12"/>
      <c r="E95" s="12">
        <f t="shared" ref="E95:E97" si="27">C95+D95</f>
        <v>45000</v>
      </c>
    </row>
    <row r="96" spans="1:5" ht="15.75" customHeight="1" x14ac:dyDescent="0.35">
      <c r="A96" s="11" t="s">
        <v>162</v>
      </c>
      <c r="B96" s="29" t="s">
        <v>163</v>
      </c>
      <c r="C96" s="12">
        <f>62000+10000</f>
        <v>72000</v>
      </c>
      <c r="D96" s="12"/>
      <c r="E96" s="12">
        <f t="shared" si="27"/>
        <v>72000</v>
      </c>
    </row>
    <row r="97" spans="1:5" ht="15.75" customHeight="1" x14ac:dyDescent="0.35">
      <c r="A97" s="11" t="s">
        <v>164</v>
      </c>
      <c r="B97" s="29" t="s">
        <v>165</v>
      </c>
      <c r="C97" s="12">
        <v>53451</v>
      </c>
      <c r="D97" s="12"/>
      <c r="E97" s="12">
        <f t="shared" si="27"/>
        <v>53451</v>
      </c>
    </row>
    <row r="98" spans="1:5" ht="15.75" customHeight="1" thickBot="1" x14ac:dyDescent="0.4">
      <c r="A98" s="14"/>
      <c r="B98" s="66" t="s">
        <v>166</v>
      </c>
      <c r="C98" s="15"/>
      <c r="D98" s="15"/>
      <c r="E98" s="15"/>
    </row>
    <row r="99" spans="1:5" ht="15.75" customHeight="1" thickBot="1" x14ac:dyDescent="0.4">
      <c r="A99" s="16" t="s">
        <v>167</v>
      </c>
      <c r="B99" s="16" t="s">
        <v>168</v>
      </c>
      <c r="C99" s="35">
        <f>SUM(C100:C105)</f>
        <v>13800</v>
      </c>
      <c r="D99" s="35">
        <f t="shared" ref="D99" si="28">SUM(D100:D105)</f>
        <v>0</v>
      </c>
      <c r="E99" s="19">
        <f t="shared" ref="E99" si="29">C99+D99</f>
        <v>13800</v>
      </c>
    </row>
    <row r="100" spans="1:5" ht="15.75" customHeight="1" x14ac:dyDescent="0.35">
      <c r="A100" s="21" t="s">
        <v>169</v>
      </c>
      <c r="B100" s="67" t="s">
        <v>170</v>
      </c>
      <c r="C100" s="41"/>
      <c r="D100" s="41"/>
      <c r="E100" s="41"/>
    </row>
    <row r="101" spans="1:5" ht="15.75" customHeight="1" x14ac:dyDescent="0.35">
      <c r="A101" s="11" t="s">
        <v>171</v>
      </c>
      <c r="B101" s="52" t="s">
        <v>172</v>
      </c>
      <c r="C101" s="51"/>
      <c r="D101" s="51"/>
      <c r="E101" s="51"/>
    </row>
    <row r="102" spans="1:5" ht="15.75" customHeight="1" x14ac:dyDescent="0.35">
      <c r="A102" s="11" t="s">
        <v>173</v>
      </c>
      <c r="B102" s="52" t="s">
        <v>174</v>
      </c>
      <c r="C102" s="51"/>
      <c r="D102" s="51"/>
      <c r="E102" s="51"/>
    </row>
    <row r="103" spans="1:5" ht="15.75" customHeight="1" x14ac:dyDescent="0.35">
      <c r="A103" s="11" t="s">
        <v>175</v>
      </c>
      <c r="B103" s="52" t="s">
        <v>176</v>
      </c>
      <c r="C103" s="51"/>
      <c r="D103" s="51"/>
      <c r="E103" s="51"/>
    </row>
    <row r="104" spans="1:5" ht="15.75" customHeight="1" x14ac:dyDescent="0.35">
      <c r="A104" s="11" t="s">
        <v>177</v>
      </c>
      <c r="B104" s="53" t="s">
        <v>178</v>
      </c>
      <c r="C104" s="51"/>
      <c r="D104" s="51"/>
      <c r="E104" s="51"/>
    </row>
    <row r="105" spans="1:5" ht="15.75" customHeight="1" thickBot="1" x14ac:dyDescent="0.4">
      <c r="A105" s="14"/>
      <c r="B105" s="68" t="s">
        <v>179</v>
      </c>
      <c r="C105" s="15">
        <v>13800</v>
      </c>
      <c r="D105" s="15"/>
      <c r="E105" s="15">
        <f>C105+D105</f>
        <v>13800</v>
      </c>
    </row>
    <row r="106" spans="1:5" ht="15.75" customHeight="1" thickBot="1" x14ac:dyDescent="0.4">
      <c r="A106" s="16" t="s">
        <v>180</v>
      </c>
      <c r="B106" s="26" t="s">
        <v>181</v>
      </c>
      <c r="C106" s="35">
        <f>SUM(C107:C123)</f>
        <v>1035198</v>
      </c>
      <c r="D106" s="35">
        <f t="shared" ref="D106" si="30">SUM(D107:D123)</f>
        <v>0</v>
      </c>
      <c r="E106" s="19">
        <f t="shared" ref="E106:E113" si="31">C106+D106</f>
        <v>1035198</v>
      </c>
    </row>
    <row r="107" spans="1:5" ht="15.75" customHeight="1" x14ac:dyDescent="0.35">
      <c r="A107" s="21" t="s">
        <v>182</v>
      </c>
      <c r="B107" s="69" t="s">
        <v>183</v>
      </c>
      <c r="C107" s="22">
        <f>103245+40000</f>
        <v>143245</v>
      </c>
      <c r="D107" s="22"/>
      <c r="E107" s="22">
        <f t="shared" si="31"/>
        <v>143245</v>
      </c>
    </row>
    <row r="108" spans="1:5" ht="15.75" customHeight="1" x14ac:dyDescent="0.35">
      <c r="A108" s="11" t="s">
        <v>184</v>
      </c>
      <c r="B108" s="30" t="s">
        <v>185</v>
      </c>
      <c r="C108" s="12">
        <v>5950</v>
      </c>
      <c r="D108" s="12"/>
      <c r="E108" s="12">
        <f t="shared" si="31"/>
        <v>5950</v>
      </c>
    </row>
    <row r="109" spans="1:5" ht="15.75" customHeight="1" x14ac:dyDescent="0.35">
      <c r="A109" s="11" t="s">
        <v>186</v>
      </c>
      <c r="B109" s="30" t="s">
        <v>187</v>
      </c>
      <c r="C109" s="12">
        <v>144887</v>
      </c>
      <c r="D109" s="12"/>
      <c r="E109" s="12">
        <f t="shared" si="31"/>
        <v>144887</v>
      </c>
    </row>
    <row r="110" spans="1:5" ht="15.75" customHeight="1" x14ac:dyDescent="0.35">
      <c r="A110" s="11" t="s">
        <v>188</v>
      </c>
      <c r="B110" s="30" t="s">
        <v>189</v>
      </c>
      <c r="C110" s="12">
        <v>34000</v>
      </c>
      <c r="D110" s="12"/>
      <c r="E110" s="12">
        <f t="shared" si="31"/>
        <v>34000</v>
      </c>
    </row>
    <row r="111" spans="1:5" ht="15.75" customHeight="1" x14ac:dyDescent="0.35">
      <c r="A111" s="11" t="s">
        <v>190</v>
      </c>
      <c r="B111" s="30" t="s">
        <v>191</v>
      </c>
      <c r="C111" s="12">
        <v>161010</v>
      </c>
      <c r="D111" s="12"/>
      <c r="E111" s="12">
        <f t="shared" si="31"/>
        <v>161010</v>
      </c>
    </row>
    <row r="112" spans="1:5" ht="15.75" customHeight="1" x14ac:dyDescent="0.35">
      <c r="A112" s="11" t="s">
        <v>192</v>
      </c>
      <c r="B112" s="30" t="s">
        <v>193</v>
      </c>
      <c r="C112" s="12">
        <f>326735+71000</f>
        <v>397735</v>
      </c>
      <c r="D112" s="12"/>
      <c r="E112" s="12">
        <f t="shared" si="31"/>
        <v>397735</v>
      </c>
    </row>
    <row r="113" spans="1:5" ht="15.75" customHeight="1" x14ac:dyDescent="0.35">
      <c r="A113" s="11" t="s">
        <v>194</v>
      </c>
      <c r="B113" s="30" t="s">
        <v>195</v>
      </c>
      <c r="C113" s="12">
        <f>28051+14000</f>
        <v>42051</v>
      </c>
      <c r="D113" s="12"/>
      <c r="E113" s="12">
        <f t="shared" si="31"/>
        <v>42051</v>
      </c>
    </row>
    <row r="114" spans="1:5" ht="15.75" customHeight="1" x14ac:dyDescent="0.35">
      <c r="A114" s="11" t="s">
        <v>196</v>
      </c>
      <c r="B114" s="30" t="s">
        <v>197</v>
      </c>
      <c r="C114" s="12"/>
      <c r="D114" s="12"/>
      <c r="E114" s="12"/>
    </row>
    <row r="115" spans="1:5" ht="15.75" customHeight="1" x14ac:dyDescent="0.35">
      <c r="A115" s="11" t="s">
        <v>198</v>
      </c>
      <c r="B115" s="30" t="s">
        <v>199</v>
      </c>
      <c r="C115" s="12">
        <v>13150</v>
      </c>
      <c r="D115" s="12"/>
      <c r="E115" s="12">
        <f>C115+D115</f>
        <v>13150</v>
      </c>
    </row>
    <row r="116" spans="1:5" ht="15.75" customHeight="1" x14ac:dyDescent="0.35">
      <c r="A116" s="11" t="s">
        <v>200</v>
      </c>
      <c r="B116" s="30" t="s">
        <v>201</v>
      </c>
      <c r="C116" s="12"/>
      <c r="D116" s="12"/>
      <c r="E116" s="12"/>
    </row>
    <row r="117" spans="1:5" ht="15.75" customHeight="1" x14ac:dyDescent="0.35">
      <c r="A117" s="11" t="s">
        <v>202</v>
      </c>
      <c r="B117" s="30" t="s">
        <v>203</v>
      </c>
      <c r="C117" s="12"/>
      <c r="D117" s="12"/>
      <c r="E117" s="12"/>
    </row>
    <row r="118" spans="1:5" ht="15.75" customHeight="1" x14ac:dyDescent="0.35">
      <c r="A118" s="11" t="s">
        <v>204</v>
      </c>
      <c r="B118" s="30" t="s">
        <v>205</v>
      </c>
      <c r="C118" s="12"/>
      <c r="D118" s="12"/>
      <c r="E118" s="12"/>
    </row>
    <row r="119" spans="1:5" ht="15.75" customHeight="1" x14ac:dyDescent="0.35">
      <c r="A119" s="11" t="s">
        <v>206</v>
      </c>
      <c r="B119" s="30" t="s">
        <v>207</v>
      </c>
      <c r="C119" s="12"/>
      <c r="D119" s="12"/>
      <c r="E119" s="12"/>
    </row>
    <row r="120" spans="1:5" ht="15.75" customHeight="1" x14ac:dyDescent="0.35">
      <c r="A120" s="11" t="s">
        <v>208</v>
      </c>
      <c r="B120" s="29" t="s">
        <v>209</v>
      </c>
      <c r="C120" s="12">
        <v>31500</v>
      </c>
      <c r="D120" s="12"/>
      <c r="E120" s="12">
        <f t="shared" ref="E120:E122" si="32">C120+D120</f>
        <v>31500</v>
      </c>
    </row>
    <row r="121" spans="1:5" ht="15.75" customHeight="1" x14ac:dyDescent="0.35">
      <c r="A121" s="11" t="s">
        <v>210</v>
      </c>
      <c r="B121" s="29" t="s">
        <v>211</v>
      </c>
      <c r="C121" s="12">
        <v>35120</v>
      </c>
      <c r="D121" s="12"/>
      <c r="E121" s="12">
        <f t="shared" si="32"/>
        <v>35120</v>
      </c>
    </row>
    <row r="122" spans="1:5" ht="15.75" customHeight="1" x14ac:dyDescent="0.35">
      <c r="A122" s="11" t="s">
        <v>212</v>
      </c>
      <c r="B122" s="29" t="s">
        <v>213</v>
      </c>
      <c r="C122" s="12">
        <v>26550</v>
      </c>
      <c r="D122" s="12"/>
      <c r="E122" s="12">
        <f t="shared" si="32"/>
        <v>26550</v>
      </c>
    </row>
    <row r="123" spans="1:5" ht="15.75" customHeight="1" thickBot="1" x14ac:dyDescent="0.4">
      <c r="A123" s="14"/>
      <c r="B123" s="32"/>
      <c r="C123" s="15"/>
      <c r="D123" s="15"/>
      <c r="E123" s="15"/>
    </row>
    <row r="124" spans="1:5" ht="15.75" customHeight="1" thickBot="1" x14ac:dyDescent="0.4">
      <c r="A124" s="16" t="s">
        <v>214</v>
      </c>
      <c r="B124" s="16" t="s">
        <v>215</v>
      </c>
      <c r="C124" s="35">
        <f>SUM(C125:C136)</f>
        <v>4815430</v>
      </c>
      <c r="D124" s="35">
        <f t="shared" ref="D124" si="33">SUM(D125:D136)</f>
        <v>0</v>
      </c>
      <c r="E124" s="19">
        <f t="shared" ref="E124:E126" si="34">C124+D124</f>
        <v>4815430</v>
      </c>
    </row>
    <row r="125" spans="1:5" ht="15.75" customHeight="1" x14ac:dyDescent="0.35">
      <c r="A125" s="21" t="s">
        <v>216</v>
      </c>
      <c r="B125" s="64" t="s">
        <v>217</v>
      </c>
      <c r="C125" s="22">
        <f>1400377+10000</f>
        <v>1410377</v>
      </c>
      <c r="D125" s="22"/>
      <c r="E125" s="22">
        <f t="shared" si="34"/>
        <v>1410377</v>
      </c>
    </row>
    <row r="126" spans="1:5" ht="15.75" customHeight="1" x14ac:dyDescent="0.35">
      <c r="A126" s="25" t="s">
        <v>218</v>
      </c>
      <c r="B126" s="54" t="s">
        <v>219</v>
      </c>
      <c r="C126" s="12">
        <v>2898982</v>
      </c>
      <c r="D126" s="12"/>
      <c r="E126" s="12">
        <f t="shared" si="34"/>
        <v>2898982</v>
      </c>
    </row>
    <row r="127" spans="1:5" ht="15.75" customHeight="1" x14ac:dyDescent="0.35">
      <c r="A127" s="25" t="s">
        <v>220</v>
      </c>
      <c r="B127" s="29" t="s">
        <v>221</v>
      </c>
      <c r="C127" s="12"/>
      <c r="D127" s="12"/>
      <c r="E127" s="12"/>
    </row>
    <row r="128" spans="1:5" ht="15.75" customHeight="1" x14ac:dyDescent="0.35">
      <c r="A128" s="11" t="s">
        <v>222</v>
      </c>
      <c r="B128" s="29" t="s">
        <v>223</v>
      </c>
      <c r="C128" s="12"/>
      <c r="D128" s="12"/>
      <c r="E128" s="12"/>
    </row>
    <row r="129" spans="1:5" ht="15.75" customHeight="1" x14ac:dyDescent="0.35">
      <c r="A129" s="11" t="s">
        <v>224</v>
      </c>
      <c r="B129" s="29" t="s">
        <v>225</v>
      </c>
      <c r="C129" s="12"/>
      <c r="D129" s="12"/>
      <c r="E129" s="12"/>
    </row>
    <row r="130" spans="1:5" ht="15.75" customHeight="1" x14ac:dyDescent="0.35">
      <c r="A130" s="11" t="s">
        <v>226</v>
      </c>
      <c r="B130" s="29" t="s">
        <v>227</v>
      </c>
      <c r="C130" s="12">
        <v>318222</v>
      </c>
      <c r="D130" s="12"/>
      <c r="E130" s="12">
        <f t="shared" ref="E130:E134" si="35">C130+D130</f>
        <v>318222</v>
      </c>
    </row>
    <row r="131" spans="1:5" ht="15.75" customHeight="1" x14ac:dyDescent="0.35">
      <c r="A131" s="11" t="s">
        <v>228</v>
      </c>
      <c r="B131" s="29" t="s">
        <v>229</v>
      </c>
      <c r="C131" s="12">
        <v>1000</v>
      </c>
      <c r="D131" s="12"/>
      <c r="E131" s="12">
        <f t="shared" si="35"/>
        <v>1000</v>
      </c>
    </row>
    <row r="132" spans="1:5" ht="15.75" customHeight="1" x14ac:dyDescent="0.35">
      <c r="A132" s="11" t="s">
        <v>230</v>
      </c>
      <c r="B132" s="29" t="s">
        <v>231</v>
      </c>
      <c r="C132" s="12">
        <v>145900</v>
      </c>
      <c r="D132" s="12"/>
      <c r="E132" s="12">
        <f t="shared" si="35"/>
        <v>145900</v>
      </c>
    </row>
    <row r="133" spans="1:5" ht="15.75" customHeight="1" x14ac:dyDescent="0.35">
      <c r="A133" s="11" t="s">
        <v>232</v>
      </c>
      <c r="B133" s="29" t="s">
        <v>233</v>
      </c>
      <c r="C133" s="12">
        <v>37449</v>
      </c>
      <c r="D133" s="12"/>
      <c r="E133" s="12">
        <f t="shared" si="35"/>
        <v>37449</v>
      </c>
    </row>
    <row r="134" spans="1:5" ht="15.75" customHeight="1" x14ac:dyDescent="0.35">
      <c r="A134" s="11" t="s">
        <v>234</v>
      </c>
      <c r="B134" s="29" t="s">
        <v>235</v>
      </c>
      <c r="C134" s="12">
        <v>3500</v>
      </c>
      <c r="D134" s="12"/>
      <c r="E134" s="12">
        <f t="shared" si="35"/>
        <v>3500</v>
      </c>
    </row>
    <row r="135" spans="1:5" ht="15.75" customHeight="1" x14ac:dyDescent="0.35">
      <c r="A135" s="11" t="s">
        <v>236</v>
      </c>
      <c r="B135" s="29" t="s">
        <v>237</v>
      </c>
      <c r="C135" s="12"/>
      <c r="D135" s="12"/>
      <c r="E135" s="12"/>
    </row>
    <row r="136" spans="1:5" ht="15.75" customHeight="1" thickBot="1" x14ac:dyDescent="0.4">
      <c r="A136" s="14"/>
      <c r="B136" s="66" t="s">
        <v>238</v>
      </c>
      <c r="C136" s="15"/>
      <c r="D136" s="15"/>
      <c r="E136" s="15"/>
    </row>
    <row r="137" spans="1:5" ht="15.75" customHeight="1" thickBot="1" x14ac:dyDescent="0.4">
      <c r="A137" s="16" t="s">
        <v>239</v>
      </c>
      <c r="B137" s="26" t="s">
        <v>240</v>
      </c>
      <c r="C137" s="35">
        <f>SUM(C138:C152)</f>
        <v>1086568</v>
      </c>
      <c r="D137" s="35">
        <f t="shared" ref="D137" si="36">SUM(D138:D152)</f>
        <v>0</v>
      </c>
      <c r="E137" s="19">
        <f t="shared" ref="E137" si="37">C137+D137</f>
        <v>1086568</v>
      </c>
    </row>
    <row r="138" spans="1:5" ht="15.75" customHeight="1" x14ac:dyDescent="0.35">
      <c r="A138" s="21" t="s">
        <v>241</v>
      </c>
      <c r="B138" s="64" t="s">
        <v>242</v>
      </c>
      <c r="C138" s="22">
        <v>6250</v>
      </c>
      <c r="D138" s="22"/>
      <c r="E138" s="22">
        <f>C138+D138</f>
        <v>6250</v>
      </c>
    </row>
    <row r="139" spans="1:5" ht="15.75" customHeight="1" x14ac:dyDescent="0.35">
      <c r="A139" s="11" t="s">
        <v>243</v>
      </c>
      <c r="B139" s="29" t="s">
        <v>244</v>
      </c>
      <c r="C139" s="12"/>
      <c r="D139" s="12"/>
      <c r="E139" s="12"/>
    </row>
    <row r="140" spans="1:5" ht="15.75" customHeight="1" x14ac:dyDescent="0.35">
      <c r="A140" s="11" t="s">
        <v>245</v>
      </c>
      <c r="B140" s="29" t="s">
        <v>246</v>
      </c>
      <c r="C140" s="12">
        <v>119295</v>
      </c>
      <c r="D140" s="12"/>
      <c r="E140" s="12">
        <f t="shared" ref="E140:E142" si="38">C140+D140</f>
        <v>119295</v>
      </c>
    </row>
    <row r="141" spans="1:5" ht="15.75" customHeight="1" x14ac:dyDescent="0.35">
      <c r="A141" s="11" t="s">
        <v>247</v>
      </c>
      <c r="B141" s="29" t="s">
        <v>248</v>
      </c>
      <c r="C141" s="12">
        <v>225000</v>
      </c>
      <c r="D141" s="12"/>
      <c r="E141" s="12">
        <f t="shared" si="38"/>
        <v>225000</v>
      </c>
    </row>
    <row r="142" spans="1:5" ht="15.75" customHeight="1" x14ac:dyDescent="0.35">
      <c r="A142" s="11" t="s">
        <v>249</v>
      </c>
      <c r="B142" s="29" t="s">
        <v>250</v>
      </c>
      <c r="C142" s="12">
        <v>121196</v>
      </c>
      <c r="D142" s="12"/>
      <c r="E142" s="12">
        <f t="shared" si="38"/>
        <v>121196</v>
      </c>
    </row>
    <row r="143" spans="1:5" ht="15.75" customHeight="1" x14ac:dyDescent="0.35">
      <c r="A143" s="11" t="s">
        <v>251</v>
      </c>
      <c r="B143" s="29" t="s">
        <v>252</v>
      </c>
      <c r="C143" s="12"/>
      <c r="D143" s="12"/>
      <c r="E143" s="12"/>
    </row>
    <row r="144" spans="1:5" ht="15.75" customHeight="1" x14ac:dyDescent="0.35">
      <c r="A144" s="11" t="s">
        <v>253</v>
      </c>
      <c r="B144" s="29" t="s">
        <v>254</v>
      </c>
      <c r="C144" s="12">
        <v>129000</v>
      </c>
      <c r="D144" s="12"/>
      <c r="E144" s="12">
        <f t="shared" ref="E144:E145" si="39">C144+D144</f>
        <v>129000</v>
      </c>
    </row>
    <row r="145" spans="1:6" ht="15.75" customHeight="1" x14ac:dyDescent="0.35">
      <c r="A145" s="11" t="s">
        <v>255</v>
      </c>
      <c r="B145" s="29" t="s">
        <v>256</v>
      </c>
      <c r="C145" s="12">
        <v>127538</v>
      </c>
      <c r="D145" s="12"/>
      <c r="E145" s="12">
        <f t="shared" si="39"/>
        <v>127538</v>
      </c>
    </row>
    <row r="146" spans="1:6" ht="15.75" customHeight="1" x14ac:dyDescent="0.35">
      <c r="A146" s="11" t="s">
        <v>257</v>
      </c>
      <c r="B146" s="29" t="s">
        <v>258</v>
      </c>
      <c r="C146" s="12"/>
      <c r="D146" s="12"/>
      <c r="E146" s="12"/>
    </row>
    <row r="147" spans="1:6" ht="15.75" customHeight="1" x14ac:dyDescent="0.35">
      <c r="A147" s="11" t="s">
        <v>259</v>
      </c>
      <c r="B147" s="29" t="s">
        <v>260</v>
      </c>
      <c r="C147" s="12">
        <v>10500</v>
      </c>
      <c r="D147" s="12"/>
      <c r="E147" s="12">
        <f>C147+D147</f>
        <v>10500</v>
      </c>
    </row>
    <row r="148" spans="1:6" ht="15.75" customHeight="1" x14ac:dyDescent="0.35">
      <c r="A148" s="11" t="s">
        <v>261</v>
      </c>
      <c r="B148" s="29" t="s">
        <v>262</v>
      </c>
      <c r="C148" s="12"/>
      <c r="D148" s="12"/>
      <c r="E148" s="12"/>
    </row>
    <row r="149" spans="1:6" ht="15.75" customHeight="1" x14ac:dyDescent="0.35">
      <c r="A149" s="11" t="s">
        <v>263</v>
      </c>
      <c r="B149" s="29" t="s">
        <v>264</v>
      </c>
      <c r="C149" s="12">
        <v>100000</v>
      </c>
      <c r="D149" s="12"/>
      <c r="E149" s="12">
        <f t="shared" ref="E149:E151" si="40">C149+D149</f>
        <v>100000</v>
      </c>
    </row>
    <row r="150" spans="1:6" ht="15.75" customHeight="1" x14ac:dyDescent="0.35">
      <c r="A150" s="11" t="s">
        <v>265</v>
      </c>
      <c r="B150" s="29" t="s">
        <v>266</v>
      </c>
      <c r="C150" s="12">
        <v>32944</v>
      </c>
      <c r="D150" s="12">
        <v>-2252</v>
      </c>
      <c r="E150" s="12">
        <f t="shared" si="40"/>
        <v>30692</v>
      </c>
      <c r="F150" t="s">
        <v>289</v>
      </c>
    </row>
    <row r="151" spans="1:6" ht="15.75" customHeight="1" x14ac:dyDescent="0.35">
      <c r="A151" s="11" t="s">
        <v>267</v>
      </c>
      <c r="B151" s="29" t="s">
        <v>268</v>
      </c>
      <c r="C151" s="12">
        <v>214845</v>
      </c>
      <c r="D151" s="12">
        <v>2252</v>
      </c>
      <c r="E151" s="12">
        <f t="shared" si="40"/>
        <v>217097</v>
      </c>
      <c r="F151" t="s">
        <v>287</v>
      </c>
    </row>
    <row r="152" spans="1:6" ht="15.75" customHeight="1" thickBot="1" x14ac:dyDescent="0.4">
      <c r="A152" s="55"/>
      <c r="B152" s="56" t="s">
        <v>269</v>
      </c>
      <c r="C152" s="57"/>
      <c r="D152" s="57"/>
      <c r="E152" s="57"/>
    </row>
  </sheetData>
  <conditionalFormatting sqref="C34:E34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E15F-4F2A-4684-A85D-FEEA3E56E068}">
  <dimension ref="A1:H152"/>
  <sheetViews>
    <sheetView workbookViewId="0">
      <selection activeCell="F39" sqref="F39"/>
    </sheetView>
  </sheetViews>
  <sheetFormatPr defaultRowHeight="14.5" x14ac:dyDescent="0.35"/>
  <cols>
    <col min="1" max="1" width="8" customWidth="1"/>
    <col min="2" max="2" width="33.453125" customWidth="1"/>
    <col min="3" max="5" width="14" customWidth="1"/>
    <col min="6" max="6" width="104.81640625" customWidth="1"/>
    <col min="7" max="7" width="23.26953125" customWidth="1"/>
  </cols>
  <sheetData>
    <row r="1" spans="1:8" ht="15.75" customHeight="1" x14ac:dyDescent="0.35"/>
    <row r="2" spans="1:8" ht="15.75" customHeight="1" x14ac:dyDescent="0.35">
      <c r="G2" s="1"/>
      <c r="H2" s="1"/>
    </row>
    <row r="3" spans="1:8" ht="15.75" customHeight="1" x14ac:dyDescent="0.35">
      <c r="G3" s="1"/>
      <c r="H3" s="1"/>
    </row>
    <row r="4" spans="1:8" ht="15.75" customHeight="1" thickBot="1" x14ac:dyDescent="0.4">
      <c r="A4" s="2" t="s">
        <v>0</v>
      </c>
      <c r="B4" s="3"/>
      <c r="C4" s="3"/>
      <c r="D4" s="3"/>
      <c r="E4" s="3"/>
      <c r="G4" s="1"/>
      <c r="H4" s="1"/>
    </row>
    <row r="5" spans="1:8" ht="43.5" customHeight="1" thickBot="1" x14ac:dyDescent="0.4">
      <c r="A5" s="3"/>
      <c r="B5" s="4"/>
      <c r="C5" s="5" t="s">
        <v>1</v>
      </c>
      <c r="D5" s="5" t="s">
        <v>270</v>
      </c>
      <c r="E5" s="5" t="s">
        <v>272</v>
      </c>
    </row>
    <row r="6" spans="1:8" ht="15.75" customHeight="1" thickBot="1" x14ac:dyDescent="0.4">
      <c r="A6" s="6"/>
      <c r="B6" s="7" t="s">
        <v>2</v>
      </c>
      <c r="C6" s="8">
        <f>C7+C14+C15+C19</f>
        <v>9381317</v>
      </c>
      <c r="D6" s="8">
        <f>D7+D14+D15+D19</f>
        <v>0</v>
      </c>
      <c r="E6" s="19">
        <f>C6+D6</f>
        <v>9381317</v>
      </c>
    </row>
    <row r="7" spans="1:8" ht="15.75" customHeight="1" x14ac:dyDescent="0.35">
      <c r="A7" s="9" t="s">
        <v>3</v>
      </c>
      <c r="B7" s="9" t="s">
        <v>4</v>
      </c>
      <c r="C7" s="10">
        <f>SUM(C8:C13)</f>
        <v>5487300</v>
      </c>
      <c r="D7" s="10">
        <f>SUM(D8:D13)</f>
        <v>0</v>
      </c>
      <c r="E7" s="8">
        <f>C7+D7</f>
        <v>5487300</v>
      </c>
    </row>
    <row r="8" spans="1:8" ht="15.75" customHeight="1" x14ac:dyDescent="0.35">
      <c r="A8" s="11" t="s">
        <v>5</v>
      </c>
      <c r="B8" s="11" t="s">
        <v>6</v>
      </c>
      <c r="C8" s="12">
        <v>5182000</v>
      </c>
      <c r="D8" s="12"/>
      <c r="E8" s="12">
        <f>C8+D8</f>
        <v>5182000</v>
      </c>
    </row>
    <row r="9" spans="1:8" ht="15.75" customHeight="1" x14ac:dyDescent="0.35">
      <c r="A9" s="11" t="s">
        <v>7</v>
      </c>
      <c r="B9" s="11" t="s">
        <v>8</v>
      </c>
      <c r="C9" s="12">
        <v>305000</v>
      </c>
      <c r="D9" s="12"/>
      <c r="E9" s="12">
        <f>C9+D9</f>
        <v>305000</v>
      </c>
    </row>
    <row r="10" spans="1:8" ht="15.75" customHeight="1" x14ac:dyDescent="0.35">
      <c r="A10" s="11" t="s">
        <v>9</v>
      </c>
      <c r="B10" s="11" t="s">
        <v>10</v>
      </c>
      <c r="C10" s="12"/>
      <c r="D10" s="12"/>
      <c r="E10" s="12"/>
    </row>
    <row r="11" spans="1:8" ht="15.75" customHeight="1" x14ac:dyDescent="0.35">
      <c r="A11" s="11" t="s">
        <v>11</v>
      </c>
      <c r="B11" s="11" t="s">
        <v>12</v>
      </c>
      <c r="C11" s="12">
        <v>300</v>
      </c>
      <c r="D11" s="12"/>
      <c r="E11" s="12">
        <f>C11+D11</f>
        <v>300</v>
      </c>
    </row>
    <row r="12" spans="1:8" ht="15.75" customHeight="1" x14ac:dyDescent="0.35">
      <c r="A12" s="11" t="s">
        <v>13</v>
      </c>
      <c r="B12" s="13" t="s">
        <v>14</v>
      </c>
      <c r="C12" s="12"/>
      <c r="D12" s="12"/>
      <c r="E12" s="12"/>
    </row>
    <row r="13" spans="1:8" ht="15.75" customHeight="1" thickBot="1" x14ac:dyDescent="0.4">
      <c r="A13" s="14" t="s">
        <v>15</v>
      </c>
      <c r="B13" s="14" t="s">
        <v>16</v>
      </c>
      <c r="C13" s="15"/>
      <c r="D13" s="15"/>
      <c r="E13" s="15"/>
    </row>
    <row r="14" spans="1:8" s="18" customFormat="1" ht="15.75" customHeight="1" thickBot="1" x14ac:dyDescent="0.4">
      <c r="A14" s="16" t="s">
        <v>17</v>
      </c>
      <c r="B14" s="16" t="s">
        <v>18</v>
      </c>
      <c r="C14" s="17">
        <v>380650</v>
      </c>
      <c r="D14" s="17"/>
      <c r="E14" s="19">
        <f>C14+D14</f>
        <v>380650</v>
      </c>
    </row>
    <row r="15" spans="1:8" ht="15.75" customHeight="1" thickBot="1" x14ac:dyDescent="0.4">
      <c r="A15" s="16"/>
      <c r="B15" s="16" t="s">
        <v>19</v>
      </c>
      <c r="C15" s="19">
        <f>C16+C17+C18</f>
        <v>3496367</v>
      </c>
      <c r="D15" s="19">
        <f>D16+D17+D18</f>
        <v>0</v>
      </c>
      <c r="E15" s="58">
        <f>C15+D15</f>
        <v>3496367</v>
      </c>
    </row>
    <row r="16" spans="1:8" ht="15.75" customHeight="1" x14ac:dyDescent="0.35">
      <c r="A16" s="21" t="s">
        <v>20</v>
      </c>
      <c r="B16" s="21" t="s">
        <v>21</v>
      </c>
      <c r="C16" s="22">
        <v>1060000</v>
      </c>
      <c r="D16" s="22"/>
      <c r="E16" s="22">
        <f t="shared" ref="E16:E18" si="0">C16+D16</f>
        <v>1060000</v>
      </c>
    </row>
    <row r="17" spans="1:5" ht="15.75" customHeight="1" x14ac:dyDescent="0.35">
      <c r="A17" s="11" t="s">
        <v>22</v>
      </c>
      <c r="B17" s="11" t="s">
        <v>23</v>
      </c>
      <c r="C17" s="12">
        <v>2404167</v>
      </c>
      <c r="D17" s="12"/>
      <c r="E17" s="12">
        <f t="shared" si="0"/>
        <v>2404167</v>
      </c>
    </row>
    <row r="18" spans="1:5" ht="15.75" customHeight="1" thickBot="1" x14ac:dyDescent="0.4">
      <c r="A18" s="23" t="s">
        <v>24</v>
      </c>
      <c r="B18" s="24" t="s">
        <v>25</v>
      </c>
      <c r="C18" s="15">
        <v>32200</v>
      </c>
      <c r="D18" s="15"/>
      <c r="E18" s="15">
        <f t="shared" si="0"/>
        <v>32200</v>
      </c>
    </row>
    <row r="19" spans="1:5" ht="15.75" customHeight="1" thickBot="1" x14ac:dyDescent="0.4">
      <c r="A19" s="16"/>
      <c r="B19" s="16" t="s">
        <v>26</v>
      </c>
      <c r="C19" s="20">
        <f>SUM(C20:C23)</f>
        <v>17000</v>
      </c>
      <c r="D19" s="20">
        <f t="shared" ref="D19" si="1">SUM(D20:D23)</f>
        <v>0</v>
      </c>
      <c r="E19" s="19">
        <f>C19+D19</f>
        <v>17000</v>
      </c>
    </row>
    <row r="20" spans="1:5" ht="15.75" customHeight="1" x14ac:dyDescent="0.35">
      <c r="A20" s="21" t="s">
        <v>27</v>
      </c>
      <c r="B20" s="21" t="s">
        <v>28</v>
      </c>
      <c r="C20" s="22">
        <v>8000</v>
      </c>
      <c r="D20" s="22"/>
      <c r="E20" s="22">
        <f t="shared" ref="E20:E21" si="2">C20+D20</f>
        <v>8000</v>
      </c>
    </row>
    <row r="21" spans="1:5" ht="15.75" customHeight="1" x14ac:dyDescent="0.35">
      <c r="A21" s="11" t="s">
        <v>29</v>
      </c>
      <c r="B21" s="13" t="s">
        <v>30</v>
      </c>
      <c r="C21" s="12">
        <v>9000</v>
      </c>
      <c r="D21" s="12"/>
      <c r="E21" s="12">
        <f t="shared" si="2"/>
        <v>9000</v>
      </c>
    </row>
    <row r="22" spans="1:5" ht="19.899999999999999" customHeight="1" x14ac:dyDescent="0.35">
      <c r="A22" s="11" t="s">
        <v>31</v>
      </c>
      <c r="B22" s="25" t="s">
        <v>32</v>
      </c>
      <c r="C22" s="12"/>
      <c r="D22" s="12"/>
      <c r="E22" s="12"/>
    </row>
    <row r="23" spans="1:5" ht="15.75" customHeight="1" thickBot="1" x14ac:dyDescent="0.4">
      <c r="A23" s="14" t="s">
        <v>33</v>
      </c>
      <c r="B23" s="14" t="s">
        <v>26</v>
      </c>
      <c r="C23" s="15"/>
      <c r="D23" s="15"/>
      <c r="E23" s="15"/>
    </row>
    <row r="24" spans="1:5" ht="15.75" customHeight="1" thickBot="1" x14ac:dyDescent="0.4">
      <c r="A24" s="16"/>
      <c r="B24" s="26" t="s">
        <v>34</v>
      </c>
      <c r="C24" s="19">
        <f>C25+C30</f>
        <v>8859711</v>
      </c>
      <c r="D24" s="19">
        <f t="shared" ref="D24" si="3">D25+D30</f>
        <v>0</v>
      </c>
      <c r="E24" s="19">
        <f t="shared" ref="E24:E25" si="4">C24+D24</f>
        <v>8859711</v>
      </c>
    </row>
    <row r="25" spans="1:5" ht="15.75" customHeight="1" thickBot="1" x14ac:dyDescent="0.4">
      <c r="A25" s="16"/>
      <c r="B25" s="26" t="s">
        <v>35</v>
      </c>
      <c r="C25" s="19">
        <f>C26+C27+C28+C29</f>
        <v>590000</v>
      </c>
      <c r="D25" s="19">
        <f t="shared" ref="D25" si="5">D26+D27+D28+D29</f>
        <v>0</v>
      </c>
      <c r="E25" s="19">
        <f t="shared" si="4"/>
        <v>590000</v>
      </c>
    </row>
    <row r="26" spans="1:5" ht="15.75" customHeight="1" x14ac:dyDescent="0.35">
      <c r="A26" s="21" t="s">
        <v>36</v>
      </c>
      <c r="B26" s="27" t="s">
        <v>37</v>
      </c>
      <c r="C26" s="28"/>
      <c r="D26" s="28"/>
      <c r="E26" s="28"/>
    </row>
    <row r="27" spans="1:5" ht="15.75" customHeight="1" x14ac:dyDescent="0.35">
      <c r="A27" s="11" t="s">
        <v>38</v>
      </c>
      <c r="B27" s="29" t="s">
        <v>39</v>
      </c>
      <c r="C27" s="12">
        <v>302828</v>
      </c>
      <c r="D27" s="12"/>
      <c r="E27" s="12">
        <f t="shared" ref="E27:E28" si="6">C27+D27</f>
        <v>302828</v>
      </c>
    </row>
    <row r="28" spans="1:5" ht="15.75" customHeight="1" x14ac:dyDescent="0.35">
      <c r="A28" s="11" t="s">
        <v>40</v>
      </c>
      <c r="B28" s="30" t="s">
        <v>41</v>
      </c>
      <c r="C28" s="31">
        <v>287172</v>
      </c>
      <c r="D28" s="31"/>
      <c r="E28" s="12">
        <f t="shared" si="6"/>
        <v>287172</v>
      </c>
    </row>
    <row r="29" spans="1:5" ht="15.75" customHeight="1" thickBot="1" x14ac:dyDescent="0.4">
      <c r="A29" s="14" t="s">
        <v>42</v>
      </c>
      <c r="B29" s="32" t="s">
        <v>43</v>
      </c>
      <c r="C29" s="15"/>
      <c r="D29" s="15"/>
      <c r="E29" s="15"/>
    </row>
    <row r="30" spans="1:5" ht="15.75" customHeight="1" thickBot="1" x14ac:dyDescent="0.4">
      <c r="A30" s="16"/>
      <c r="B30" s="16" t="s">
        <v>44</v>
      </c>
      <c r="C30" s="20">
        <f>C31+C32+C33</f>
        <v>8269711</v>
      </c>
      <c r="D30" s="20">
        <f t="shared" ref="D30" si="7">D31+D32+D33</f>
        <v>0</v>
      </c>
      <c r="E30" s="19">
        <f t="shared" ref="E30:E33" si="8">C30+D30</f>
        <v>8269711</v>
      </c>
    </row>
    <row r="31" spans="1:5" ht="15.75" customHeight="1" x14ac:dyDescent="0.35">
      <c r="A31" s="21" t="s">
        <v>45</v>
      </c>
      <c r="B31" s="21" t="s">
        <v>46</v>
      </c>
      <c r="C31" s="22">
        <v>5310556</v>
      </c>
      <c r="D31" s="22"/>
      <c r="E31" s="22">
        <f t="shared" si="8"/>
        <v>5310556</v>
      </c>
    </row>
    <row r="32" spans="1:5" ht="15.75" customHeight="1" x14ac:dyDescent="0.35">
      <c r="A32" s="11" t="s">
        <v>47</v>
      </c>
      <c r="B32" s="11" t="s">
        <v>48</v>
      </c>
      <c r="C32" s="12">
        <v>2918885</v>
      </c>
      <c r="D32" s="12"/>
      <c r="E32" s="12">
        <f t="shared" si="8"/>
        <v>2918885</v>
      </c>
    </row>
    <row r="33" spans="1:6" ht="15.75" customHeight="1" thickBot="1" x14ac:dyDescent="0.4">
      <c r="A33" s="14" t="s">
        <v>49</v>
      </c>
      <c r="B33" s="14" t="s">
        <v>50</v>
      </c>
      <c r="C33" s="15">
        <v>40270</v>
      </c>
      <c r="D33" s="15"/>
      <c r="E33" s="12">
        <f t="shared" si="8"/>
        <v>40270</v>
      </c>
    </row>
    <row r="34" spans="1:6" s="36" customFormat="1" ht="15.75" customHeight="1" thickBot="1" x14ac:dyDescent="0.4">
      <c r="A34" s="33"/>
      <c r="B34" s="34" t="s">
        <v>51</v>
      </c>
      <c r="C34" s="35">
        <f>C6-C24</f>
        <v>521606</v>
      </c>
      <c r="D34" s="35">
        <f t="shared" ref="D34:E34" si="9">D6-D24</f>
        <v>0</v>
      </c>
      <c r="E34" s="35">
        <f t="shared" si="9"/>
        <v>521606</v>
      </c>
    </row>
    <row r="35" spans="1:6" ht="15.75" customHeight="1" thickBot="1" x14ac:dyDescent="0.4">
      <c r="A35" s="16"/>
      <c r="B35" s="37" t="s">
        <v>52</v>
      </c>
      <c r="C35" s="35">
        <f>C36-C37+C38-C39+C40-C41+C42-C43+C44-C45+C46-C47</f>
        <v>-984160</v>
      </c>
      <c r="D35" s="35">
        <f t="shared" ref="D35" si="10">D36-D37+D38-D39+D40-D41+D42-D43+D44-D45+D46-D47</f>
        <v>0</v>
      </c>
      <c r="E35" s="19">
        <f t="shared" ref="E35:E39" si="11">C35+D35</f>
        <v>-984160</v>
      </c>
    </row>
    <row r="36" spans="1:6" ht="15.75" customHeight="1" x14ac:dyDescent="0.35">
      <c r="A36" s="21" t="s">
        <v>53</v>
      </c>
      <c r="B36" s="21" t="s">
        <v>54</v>
      </c>
      <c r="C36" s="22">
        <v>105000</v>
      </c>
      <c r="D36" s="22"/>
      <c r="E36" s="22">
        <f t="shared" si="11"/>
        <v>105000</v>
      </c>
    </row>
    <row r="37" spans="1:6" ht="32.5" customHeight="1" x14ac:dyDescent="0.35">
      <c r="A37" s="11" t="s">
        <v>55</v>
      </c>
      <c r="B37" s="11" t="s">
        <v>56</v>
      </c>
      <c r="C37" s="12">
        <v>955000</v>
      </c>
      <c r="D37" s="12"/>
      <c r="E37" s="12">
        <f t="shared" si="11"/>
        <v>955000</v>
      </c>
      <c r="F37" s="72" t="s">
        <v>296</v>
      </c>
    </row>
    <row r="38" spans="1:6" ht="15.75" customHeight="1" x14ac:dyDescent="0.35">
      <c r="A38" s="11" t="s">
        <v>57</v>
      </c>
      <c r="B38" s="13" t="s">
        <v>58</v>
      </c>
      <c r="C38" s="12">
        <v>111000</v>
      </c>
      <c r="D38" s="12"/>
      <c r="E38" s="12">
        <f t="shared" si="11"/>
        <v>111000</v>
      </c>
    </row>
    <row r="39" spans="1:6" ht="15.75" customHeight="1" x14ac:dyDescent="0.35">
      <c r="A39" s="11" t="s">
        <v>59</v>
      </c>
      <c r="B39" s="13" t="s">
        <v>60</v>
      </c>
      <c r="C39" s="12">
        <v>195000</v>
      </c>
      <c r="D39" s="12"/>
      <c r="E39" s="12">
        <f t="shared" si="11"/>
        <v>195000</v>
      </c>
    </row>
    <row r="40" spans="1:6" ht="15.75" customHeight="1" x14ac:dyDescent="0.35">
      <c r="A40" s="11" t="s">
        <v>61</v>
      </c>
      <c r="B40" s="11" t="s">
        <v>62</v>
      </c>
      <c r="C40" s="38"/>
      <c r="D40" s="38"/>
      <c r="E40" s="38"/>
    </row>
    <row r="41" spans="1:6" ht="15.75" customHeight="1" x14ac:dyDescent="0.35">
      <c r="A41" s="11" t="s">
        <v>63</v>
      </c>
      <c r="B41" s="11" t="s">
        <v>64</v>
      </c>
      <c r="C41" s="38"/>
      <c r="D41" s="38"/>
      <c r="E41" s="38"/>
    </row>
    <row r="42" spans="1:6" ht="15.75" customHeight="1" x14ac:dyDescent="0.35">
      <c r="A42" s="11" t="s">
        <v>65</v>
      </c>
      <c r="B42" s="13" t="s">
        <v>66</v>
      </c>
      <c r="C42" s="38"/>
      <c r="D42" s="38"/>
      <c r="E42" s="38"/>
    </row>
    <row r="43" spans="1:6" ht="15.75" customHeight="1" x14ac:dyDescent="0.35">
      <c r="A43" s="11" t="s">
        <v>67</v>
      </c>
      <c r="B43" s="13" t="s">
        <v>68</v>
      </c>
      <c r="C43" s="38"/>
      <c r="D43" s="38"/>
      <c r="E43" s="38"/>
    </row>
    <row r="44" spans="1:6" ht="15.75" customHeight="1" x14ac:dyDescent="0.35">
      <c r="A44" s="11" t="s">
        <v>69</v>
      </c>
      <c r="B44" s="11" t="s">
        <v>70</v>
      </c>
      <c r="C44" s="39"/>
      <c r="D44" s="39"/>
      <c r="E44" s="39"/>
    </row>
    <row r="45" spans="1:6" ht="15.75" customHeight="1" x14ac:dyDescent="0.35">
      <c r="A45" s="11" t="s">
        <v>71</v>
      </c>
      <c r="B45" s="11" t="s">
        <v>72</v>
      </c>
      <c r="C45" s="38"/>
      <c r="D45" s="38"/>
      <c r="E45" s="38"/>
    </row>
    <row r="46" spans="1:6" ht="15.75" customHeight="1" x14ac:dyDescent="0.35">
      <c r="A46" s="11" t="s">
        <v>73</v>
      </c>
      <c r="B46" s="11" t="s">
        <v>74</v>
      </c>
      <c r="C46" s="38"/>
      <c r="D46" s="38"/>
      <c r="E46" s="38"/>
    </row>
    <row r="47" spans="1:6" ht="15.75" customHeight="1" thickBot="1" x14ac:dyDescent="0.4">
      <c r="A47" s="14" t="s">
        <v>75</v>
      </c>
      <c r="B47" s="14" t="s">
        <v>76</v>
      </c>
      <c r="C47" s="15">
        <v>50160</v>
      </c>
      <c r="D47" s="15"/>
      <c r="E47" s="12">
        <f>C47+D47</f>
        <v>50160</v>
      </c>
    </row>
    <row r="48" spans="1:6" ht="27.75" customHeight="1" thickBot="1" x14ac:dyDescent="0.4">
      <c r="A48" s="16"/>
      <c r="B48" s="40" t="s">
        <v>77</v>
      </c>
      <c r="C48" s="35">
        <f>C34+C35</f>
        <v>-462554</v>
      </c>
      <c r="D48" s="35">
        <f t="shared" ref="D48:E48" si="12">D34+D35</f>
        <v>0</v>
      </c>
      <c r="E48" s="35">
        <f t="shared" si="12"/>
        <v>-462554</v>
      </c>
    </row>
    <row r="49" spans="1:7" ht="15.75" customHeight="1" thickBot="1" x14ac:dyDescent="0.4">
      <c r="A49" s="16"/>
      <c r="B49" s="26" t="s">
        <v>78</v>
      </c>
      <c r="C49" s="35">
        <f>C50+C51</f>
        <v>-65078</v>
      </c>
      <c r="D49" s="35">
        <f t="shared" ref="D49" si="13">D50+D51</f>
        <v>0</v>
      </c>
      <c r="E49" s="19">
        <f t="shared" ref="E49:E53" si="14">C49+D49</f>
        <v>-65078</v>
      </c>
    </row>
    <row r="50" spans="1:7" ht="15.75" customHeight="1" x14ac:dyDescent="0.35">
      <c r="A50" s="21" t="s">
        <v>79</v>
      </c>
      <c r="B50" s="21" t="s">
        <v>80</v>
      </c>
      <c r="C50" s="41">
        <v>350000</v>
      </c>
      <c r="D50" s="41"/>
      <c r="E50" s="22">
        <f t="shared" si="14"/>
        <v>350000</v>
      </c>
    </row>
    <row r="51" spans="1:7" ht="15.75" customHeight="1" x14ac:dyDescent="0.35">
      <c r="A51" s="11" t="s">
        <v>81</v>
      </c>
      <c r="B51" s="11" t="s">
        <v>82</v>
      </c>
      <c r="C51" s="12">
        <v>-415078</v>
      </c>
      <c r="D51" s="12"/>
      <c r="E51" s="12">
        <f t="shared" si="14"/>
        <v>-415078</v>
      </c>
    </row>
    <row r="52" spans="1:7" ht="15.75" customHeight="1" thickBot="1" x14ac:dyDescent="0.4">
      <c r="A52" s="42" t="s">
        <v>83</v>
      </c>
      <c r="B52" s="43" t="s">
        <v>84</v>
      </c>
      <c r="C52" s="44">
        <v>-500000</v>
      </c>
      <c r="D52" s="44"/>
      <c r="E52" s="12">
        <f t="shared" si="14"/>
        <v>-500000</v>
      </c>
    </row>
    <row r="53" spans="1:7" ht="15.75" customHeight="1" thickBot="1" x14ac:dyDescent="0.4">
      <c r="A53" s="45"/>
      <c r="B53" s="46" t="s">
        <v>85</v>
      </c>
      <c r="C53" s="44">
        <v>27632</v>
      </c>
      <c r="D53" s="44"/>
      <c r="E53" s="12">
        <f t="shared" si="14"/>
        <v>27632</v>
      </c>
    </row>
    <row r="54" spans="1:7" ht="15.75" customHeight="1" thickBot="1" x14ac:dyDescent="0.4">
      <c r="A54" s="47"/>
      <c r="B54" s="48"/>
      <c r="C54" s="49">
        <f>C48+C49-C52+C53</f>
        <v>0</v>
      </c>
      <c r="D54" s="49">
        <f t="shared" ref="D54:E54" si="15">D48+D49-D52+D53</f>
        <v>0</v>
      </c>
      <c r="E54" s="49">
        <f t="shared" si="15"/>
        <v>0</v>
      </c>
    </row>
    <row r="55" spans="1:7" ht="48.4" customHeight="1" thickBot="1" x14ac:dyDescent="0.4">
      <c r="A55" s="9"/>
      <c r="B55" s="59" t="s">
        <v>86</v>
      </c>
      <c r="C55" s="60">
        <f>C56+C63+C64+C68+C85+C92+C99+C106+C124+C137</f>
        <v>10059871</v>
      </c>
      <c r="D55" s="60">
        <f>D56+D63+D64+D68+D85+D92+D99+D106+D124+D137</f>
        <v>0</v>
      </c>
      <c r="E55" s="10">
        <f t="shared" ref="E55:E62" si="16">C55+D55</f>
        <v>10059871</v>
      </c>
      <c r="F55" s="50"/>
      <c r="G55" s="50"/>
    </row>
    <row r="56" spans="1:7" ht="15.75" customHeight="1" thickBot="1" x14ac:dyDescent="0.4">
      <c r="A56" s="16" t="s">
        <v>87</v>
      </c>
      <c r="B56" s="26" t="s">
        <v>88</v>
      </c>
      <c r="C56" s="35">
        <f>SUM(C57:C62)</f>
        <v>1068680</v>
      </c>
      <c r="D56" s="35">
        <f>SUM(D57:D62)</f>
        <v>0</v>
      </c>
      <c r="E56" s="19">
        <f t="shared" si="16"/>
        <v>1068680</v>
      </c>
      <c r="F56" s="50"/>
    </row>
    <row r="57" spans="1:7" ht="15.75" customHeight="1" x14ac:dyDescent="0.35">
      <c r="A57" s="21" t="s">
        <v>89</v>
      </c>
      <c r="B57" s="21" t="s">
        <v>90</v>
      </c>
      <c r="C57" s="22">
        <v>98924</v>
      </c>
      <c r="D57" s="22"/>
      <c r="E57" s="22">
        <f t="shared" si="16"/>
        <v>98924</v>
      </c>
    </row>
    <row r="58" spans="1:7" ht="15.75" customHeight="1" x14ac:dyDescent="0.35">
      <c r="A58" s="11" t="s">
        <v>91</v>
      </c>
      <c r="B58" s="13" t="s">
        <v>92</v>
      </c>
      <c r="C58" s="12">
        <v>699574</v>
      </c>
      <c r="D58" s="12"/>
      <c r="E58" s="12">
        <f t="shared" si="16"/>
        <v>699574</v>
      </c>
    </row>
    <row r="59" spans="1:7" ht="15.75" customHeight="1" x14ac:dyDescent="0.35">
      <c r="A59" s="11" t="s">
        <v>93</v>
      </c>
      <c r="B59" s="13" t="s">
        <v>94</v>
      </c>
      <c r="C59" s="12">
        <v>40000</v>
      </c>
      <c r="D59" s="12"/>
      <c r="E59" s="12">
        <f t="shared" si="16"/>
        <v>40000</v>
      </c>
    </row>
    <row r="60" spans="1:7" ht="15.75" customHeight="1" x14ac:dyDescent="0.35">
      <c r="A60" s="11" t="s">
        <v>95</v>
      </c>
      <c r="B60" s="13" t="s">
        <v>96</v>
      </c>
      <c r="C60" s="12">
        <v>167222</v>
      </c>
      <c r="D60" s="12"/>
      <c r="E60" s="12">
        <f t="shared" si="16"/>
        <v>167222</v>
      </c>
    </row>
    <row r="61" spans="1:7" ht="15.75" customHeight="1" x14ac:dyDescent="0.35">
      <c r="A61" s="11" t="s">
        <v>97</v>
      </c>
      <c r="B61" s="13" t="s">
        <v>98</v>
      </c>
      <c r="C61" s="12">
        <v>50160</v>
      </c>
      <c r="D61" s="12"/>
      <c r="E61" s="12">
        <f t="shared" si="16"/>
        <v>50160</v>
      </c>
    </row>
    <row r="62" spans="1:7" ht="15.75" customHeight="1" thickBot="1" x14ac:dyDescent="0.4">
      <c r="A62" s="14"/>
      <c r="B62" s="61" t="s">
        <v>99</v>
      </c>
      <c r="C62" s="15">
        <v>12800</v>
      </c>
      <c r="D62" s="15"/>
      <c r="E62" s="15">
        <f t="shared" si="16"/>
        <v>12800</v>
      </c>
    </row>
    <row r="63" spans="1:7" ht="15.75" customHeight="1" thickBot="1" x14ac:dyDescent="0.4">
      <c r="A63" s="6" t="s">
        <v>100</v>
      </c>
      <c r="B63" s="6" t="s">
        <v>101</v>
      </c>
      <c r="C63" s="62"/>
      <c r="D63" s="62"/>
      <c r="E63" s="62"/>
    </row>
    <row r="64" spans="1:7" ht="15.75" customHeight="1" thickBot="1" x14ac:dyDescent="0.4">
      <c r="A64" s="63" t="s">
        <v>102</v>
      </c>
      <c r="B64" s="63" t="s">
        <v>103</v>
      </c>
      <c r="C64" s="35">
        <f>SUM(C65:C67)</f>
        <v>29394</v>
      </c>
      <c r="D64" s="35">
        <f t="shared" ref="D64" si="17">SUM(D65:D67)</f>
        <v>0</v>
      </c>
      <c r="E64" s="58">
        <f t="shared" ref="E64:E66" si="18">C64+D64</f>
        <v>29394</v>
      </c>
    </row>
    <row r="65" spans="1:5" ht="15.75" customHeight="1" x14ac:dyDescent="0.35">
      <c r="A65" s="21" t="s">
        <v>104</v>
      </c>
      <c r="B65" s="21" t="s">
        <v>105</v>
      </c>
      <c r="C65" s="22">
        <v>2194</v>
      </c>
      <c r="D65" s="22"/>
      <c r="E65" s="22">
        <f t="shared" si="18"/>
        <v>2194</v>
      </c>
    </row>
    <row r="66" spans="1:5" ht="15.75" customHeight="1" x14ac:dyDescent="0.35">
      <c r="A66" s="11" t="s">
        <v>106</v>
      </c>
      <c r="B66" s="11" t="s">
        <v>107</v>
      </c>
      <c r="C66" s="12">
        <v>27200</v>
      </c>
      <c r="D66" s="12"/>
      <c r="E66" s="12">
        <f t="shared" si="18"/>
        <v>27200</v>
      </c>
    </row>
    <row r="67" spans="1:5" ht="15.75" customHeight="1" thickBot="1" x14ac:dyDescent="0.4">
      <c r="A67" s="14"/>
      <c r="B67" s="14" t="s">
        <v>108</v>
      </c>
      <c r="C67" s="15"/>
      <c r="D67" s="15"/>
      <c r="E67" s="15"/>
    </row>
    <row r="68" spans="1:5" ht="15.75" customHeight="1" thickBot="1" x14ac:dyDescent="0.4">
      <c r="A68" s="16" t="s">
        <v>109</v>
      </c>
      <c r="B68" s="16" t="s">
        <v>110</v>
      </c>
      <c r="C68" s="35">
        <f>SUM(C69:C84)</f>
        <v>1202265</v>
      </c>
      <c r="D68" s="35">
        <f t="shared" ref="D68" si="19">SUM(D69:D84)</f>
        <v>0</v>
      </c>
      <c r="E68" s="19">
        <f t="shared" ref="E68" si="20">C68+D68</f>
        <v>1202265</v>
      </c>
    </row>
    <row r="69" spans="1:5" ht="15.75" customHeight="1" x14ac:dyDescent="0.35">
      <c r="A69" s="21" t="s">
        <v>111</v>
      </c>
      <c r="B69" s="64" t="s">
        <v>112</v>
      </c>
      <c r="C69" s="65"/>
      <c r="D69" s="65"/>
      <c r="E69" s="65"/>
    </row>
    <row r="70" spans="1:5" ht="15.75" customHeight="1" x14ac:dyDescent="0.35">
      <c r="A70" s="11" t="s">
        <v>113</v>
      </c>
      <c r="B70" s="29" t="s">
        <v>114</v>
      </c>
      <c r="C70" s="12"/>
      <c r="D70" s="12"/>
      <c r="E70" s="12"/>
    </row>
    <row r="71" spans="1:5" ht="15.75" customHeight="1" x14ac:dyDescent="0.35">
      <c r="A71" s="11" t="s">
        <v>115</v>
      </c>
      <c r="B71" s="29" t="s">
        <v>116</v>
      </c>
      <c r="C71" s="51"/>
      <c r="D71" s="51"/>
      <c r="E71" s="51"/>
    </row>
    <row r="72" spans="1:5" ht="15.75" customHeight="1" x14ac:dyDescent="0.35">
      <c r="A72" s="11" t="s">
        <v>117</v>
      </c>
      <c r="B72" s="29" t="s">
        <v>118</v>
      </c>
      <c r="C72" s="51"/>
      <c r="D72" s="51"/>
      <c r="E72" s="51"/>
    </row>
    <row r="73" spans="1:5" ht="15.75" customHeight="1" x14ac:dyDescent="0.35">
      <c r="A73" s="11" t="s">
        <v>119</v>
      </c>
      <c r="B73" s="30" t="s">
        <v>120</v>
      </c>
      <c r="C73" s="12">
        <v>14000</v>
      </c>
      <c r="D73" s="12"/>
      <c r="E73" s="12">
        <f t="shared" ref="E73:E75" si="21">C73+D73</f>
        <v>14000</v>
      </c>
    </row>
    <row r="74" spans="1:5" ht="15.75" customHeight="1" x14ac:dyDescent="0.35">
      <c r="A74" s="11" t="s">
        <v>121</v>
      </c>
      <c r="B74" s="30" t="s">
        <v>122</v>
      </c>
      <c r="C74" s="12">
        <v>24470</v>
      </c>
      <c r="D74" s="12"/>
      <c r="E74" s="12">
        <f t="shared" si="21"/>
        <v>24470</v>
      </c>
    </row>
    <row r="75" spans="1:5" ht="15.75" customHeight="1" x14ac:dyDescent="0.35">
      <c r="A75" s="11" t="s">
        <v>123</v>
      </c>
      <c r="B75" s="30" t="s">
        <v>271</v>
      </c>
      <c r="C75" s="12">
        <f>140000+181000</f>
        <v>321000</v>
      </c>
      <c r="D75" s="12"/>
      <c r="E75" s="12">
        <f t="shared" si="21"/>
        <v>321000</v>
      </c>
    </row>
    <row r="76" spans="1:5" ht="15.75" customHeight="1" x14ac:dyDescent="0.35">
      <c r="A76" s="11" t="s">
        <v>124</v>
      </c>
      <c r="B76" s="30" t="s">
        <v>125</v>
      </c>
      <c r="C76" s="12"/>
      <c r="D76" s="12"/>
      <c r="E76" s="12"/>
    </row>
    <row r="77" spans="1:5" ht="15.75" customHeight="1" x14ac:dyDescent="0.35">
      <c r="A77" s="11" t="s">
        <v>126</v>
      </c>
      <c r="B77" s="30" t="s">
        <v>127</v>
      </c>
      <c r="C77" s="51"/>
      <c r="D77" s="51"/>
      <c r="E77" s="51"/>
    </row>
    <row r="78" spans="1:5" ht="15.75" customHeight="1" x14ac:dyDescent="0.35">
      <c r="A78" s="11" t="s">
        <v>128</v>
      </c>
      <c r="B78" s="30" t="s">
        <v>129</v>
      </c>
      <c r="C78" s="51"/>
      <c r="D78" s="51"/>
      <c r="E78" s="51"/>
    </row>
    <row r="79" spans="1:5" ht="15.75" customHeight="1" x14ac:dyDescent="0.35">
      <c r="A79" s="11" t="s">
        <v>130</v>
      </c>
      <c r="B79" s="30" t="s">
        <v>131</v>
      </c>
      <c r="C79" s="51"/>
      <c r="D79" s="51"/>
      <c r="E79" s="51"/>
    </row>
    <row r="80" spans="1:5" ht="15.75" customHeight="1" x14ac:dyDescent="0.35">
      <c r="A80" s="11" t="s">
        <v>132</v>
      </c>
      <c r="B80" s="30" t="s">
        <v>133</v>
      </c>
      <c r="C80" s="12">
        <v>40792</v>
      </c>
      <c r="D80" s="12"/>
      <c r="E80" s="12">
        <f t="shared" ref="E80:E83" si="22">C80+D80</f>
        <v>40792</v>
      </c>
    </row>
    <row r="81" spans="1:5" ht="15.75" customHeight="1" x14ac:dyDescent="0.35">
      <c r="A81" s="11" t="s">
        <v>134</v>
      </c>
      <c r="B81" s="30" t="s">
        <v>135</v>
      </c>
      <c r="C81" s="12">
        <v>2650</v>
      </c>
      <c r="D81" s="12"/>
      <c r="E81" s="12">
        <f t="shared" si="22"/>
        <v>2650</v>
      </c>
    </row>
    <row r="82" spans="1:5" ht="15.75" customHeight="1" x14ac:dyDescent="0.35">
      <c r="A82" s="11" t="s">
        <v>136</v>
      </c>
      <c r="B82" s="30" t="s">
        <v>137</v>
      </c>
      <c r="C82" s="12">
        <f>106000+535000</f>
        <v>641000</v>
      </c>
      <c r="D82" s="12"/>
      <c r="E82" s="12">
        <f t="shared" si="22"/>
        <v>641000</v>
      </c>
    </row>
    <row r="83" spans="1:5" ht="15.75" customHeight="1" x14ac:dyDescent="0.35">
      <c r="A83" s="11" t="s">
        <v>138</v>
      </c>
      <c r="B83" s="29" t="s">
        <v>139</v>
      </c>
      <c r="C83" s="12">
        <v>158353</v>
      </c>
      <c r="D83" s="12"/>
      <c r="E83" s="12">
        <f t="shared" si="22"/>
        <v>158353</v>
      </c>
    </row>
    <row r="84" spans="1:5" ht="15.75" customHeight="1" thickBot="1" x14ac:dyDescent="0.4">
      <c r="A84" s="14"/>
      <c r="B84" s="32" t="s">
        <v>140</v>
      </c>
      <c r="C84" s="15"/>
      <c r="D84" s="15"/>
      <c r="E84" s="15"/>
    </row>
    <row r="85" spans="1:5" ht="15.75" customHeight="1" thickBot="1" x14ac:dyDescent="0.4">
      <c r="A85" s="16" t="s">
        <v>141</v>
      </c>
      <c r="B85" s="16" t="s">
        <v>142</v>
      </c>
      <c r="C85" s="35">
        <f>SUM(C86:C91)</f>
        <v>585985</v>
      </c>
      <c r="D85" s="35">
        <f t="shared" ref="D85" si="23">SUM(D86:D91)</f>
        <v>0</v>
      </c>
      <c r="E85" s="19">
        <f t="shared" ref="E85:E90" si="24">C85+D85</f>
        <v>585985</v>
      </c>
    </row>
    <row r="86" spans="1:5" ht="15.75" customHeight="1" x14ac:dyDescent="0.35">
      <c r="A86" s="21" t="s">
        <v>143</v>
      </c>
      <c r="B86" s="27" t="s">
        <v>144</v>
      </c>
      <c r="C86" s="22">
        <v>97109</v>
      </c>
      <c r="D86" s="22"/>
      <c r="E86" s="22">
        <f t="shared" si="24"/>
        <v>97109</v>
      </c>
    </row>
    <row r="87" spans="1:5" ht="15.75" customHeight="1" x14ac:dyDescent="0.35">
      <c r="A87" s="11" t="s">
        <v>145</v>
      </c>
      <c r="B87" s="30" t="s">
        <v>146</v>
      </c>
      <c r="C87" s="12">
        <v>135000</v>
      </c>
      <c r="D87" s="12"/>
      <c r="E87" s="12">
        <f t="shared" si="24"/>
        <v>135000</v>
      </c>
    </row>
    <row r="88" spans="1:5" ht="15.75" customHeight="1" x14ac:dyDescent="0.35">
      <c r="A88" s="11" t="s">
        <v>147</v>
      </c>
      <c r="B88" s="30" t="s">
        <v>148</v>
      </c>
      <c r="C88" s="12">
        <f>300+20000</f>
        <v>20300</v>
      </c>
      <c r="D88" s="12"/>
      <c r="E88" s="12">
        <f t="shared" si="24"/>
        <v>20300</v>
      </c>
    </row>
    <row r="89" spans="1:5" ht="15.75" customHeight="1" x14ac:dyDescent="0.35">
      <c r="A89" s="11" t="s">
        <v>149</v>
      </c>
      <c r="B89" s="30" t="s">
        <v>150</v>
      </c>
      <c r="C89" s="12">
        <v>20000</v>
      </c>
      <c r="D89" s="12"/>
      <c r="E89" s="12">
        <f t="shared" si="24"/>
        <v>20000</v>
      </c>
    </row>
    <row r="90" spans="1:5" ht="15.75" customHeight="1" x14ac:dyDescent="0.35">
      <c r="A90" s="11" t="s">
        <v>151</v>
      </c>
      <c r="B90" s="29" t="s">
        <v>152</v>
      </c>
      <c r="C90" s="12">
        <f>292576+21000</f>
        <v>313576</v>
      </c>
      <c r="D90" s="12"/>
      <c r="E90" s="12">
        <f t="shared" si="24"/>
        <v>313576</v>
      </c>
    </row>
    <row r="91" spans="1:5" ht="15.75" customHeight="1" thickBot="1" x14ac:dyDescent="0.4">
      <c r="A91" s="14"/>
      <c r="B91" s="32" t="s">
        <v>153</v>
      </c>
      <c r="C91" s="15"/>
      <c r="D91" s="15"/>
      <c r="E91" s="15"/>
    </row>
    <row r="92" spans="1:5" ht="15.75" customHeight="1" thickBot="1" x14ac:dyDescent="0.4">
      <c r="A92" s="16" t="s">
        <v>154</v>
      </c>
      <c r="B92" s="26" t="s">
        <v>155</v>
      </c>
      <c r="C92" s="35">
        <f>SUM(C93:C98)</f>
        <v>222551</v>
      </c>
      <c r="D92" s="35">
        <f t="shared" ref="D92" si="25">SUM(D93:D98)</f>
        <v>0</v>
      </c>
      <c r="E92" s="19">
        <f t="shared" ref="E92" si="26">C92+D92</f>
        <v>222551</v>
      </c>
    </row>
    <row r="93" spans="1:5" ht="15.75" customHeight="1" x14ac:dyDescent="0.35">
      <c r="A93" s="21" t="s">
        <v>156</v>
      </c>
      <c r="B93" s="64" t="s">
        <v>157</v>
      </c>
      <c r="C93" s="22">
        <f>44100+8000</f>
        <v>52100</v>
      </c>
      <c r="D93" s="22"/>
      <c r="E93" s="22">
        <f>C93+D93</f>
        <v>52100</v>
      </c>
    </row>
    <row r="94" spans="1:5" ht="15.75" customHeight="1" x14ac:dyDescent="0.35">
      <c r="A94" s="11" t="s">
        <v>158</v>
      </c>
      <c r="B94" s="29" t="s">
        <v>159</v>
      </c>
      <c r="C94" s="12"/>
      <c r="D94" s="12"/>
      <c r="E94" s="12"/>
    </row>
    <row r="95" spans="1:5" ht="15.75" customHeight="1" x14ac:dyDescent="0.35">
      <c r="A95" s="11" t="s">
        <v>160</v>
      </c>
      <c r="B95" s="29" t="s">
        <v>161</v>
      </c>
      <c r="C95" s="12">
        <v>45000</v>
      </c>
      <c r="D95" s="12"/>
      <c r="E95" s="12">
        <f t="shared" ref="E95:E97" si="27">C95+D95</f>
        <v>45000</v>
      </c>
    </row>
    <row r="96" spans="1:5" ht="15.75" customHeight="1" x14ac:dyDescent="0.35">
      <c r="A96" s="11" t="s">
        <v>162</v>
      </c>
      <c r="B96" s="29" t="s">
        <v>163</v>
      </c>
      <c r="C96" s="12">
        <f>62000+10000</f>
        <v>72000</v>
      </c>
      <c r="D96" s="12"/>
      <c r="E96" s="12">
        <f t="shared" si="27"/>
        <v>72000</v>
      </c>
    </row>
    <row r="97" spans="1:5" ht="15.75" customHeight="1" x14ac:dyDescent="0.35">
      <c r="A97" s="11" t="s">
        <v>164</v>
      </c>
      <c r="B97" s="29" t="s">
        <v>165</v>
      </c>
      <c r="C97" s="12">
        <v>53451</v>
      </c>
      <c r="D97" s="12"/>
      <c r="E97" s="12">
        <f t="shared" si="27"/>
        <v>53451</v>
      </c>
    </row>
    <row r="98" spans="1:5" ht="15.75" customHeight="1" thickBot="1" x14ac:dyDescent="0.4">
      <c r="A98" s="14"/>
      <c r="B98" s="66" t="s">
        <v>166</v>
      </c>
      <c r="C98" s="15"/>
      <c r="D98" s="15"/>
      <c r="E98" s="15"/>
    </row>
    <row r="99" spans="1:5" ht="15.75" customHeight="1" thickBot="1" x14ac:dyDescent="0.4">
      <c r="A99" s="16" t="s">
        <v>167</v>
      </c>
      <c r="B99" s="16" t="s">
        <v>168</v>
      </c>
      <c r="C99" s="35">
        <f>SUM(C100:C105)</f>
        <v>13800</v>
      </c>
      <c r="D99" s="35">
        <f t="shared" ref="D99" si="28">SUM(D100:D105)</f>
        <v>0</v>
      </c>
      <c r="E99" s="19">
        <f t="shared" ref="E99" si="29">C99+D99</f>
        <v>13800</v>
      </c>
    </row>
    <row r="100" spans="1:5" ht="15.75" customHeight="1" x14ac:dyDescent="0.35">
      <c r="A100" s="21" t="s">
        <v>169</v>
      </c>
      <c r="B100" s="67" t="s">
        <v>170</v>
      </c>
      <c r="C100" s="41"/>
      <c r="D100" s="41"/>
      <c r="E100" s="41"/>
    </row>
    <row r="101" spans="1:5" ht="15.75" customHeight="1" x14ac:dyDescent="0.35">
      <c r="A101" s="11" t="s">
        <v>171</v>
      </c>
      <c r="B101" s="52" t="s">
        <v>172</v>
      </c>
      <c r="C101" s="51"/>
      <c r="D101" s="51"/>
      <c r="E101" s="51"/>
    </row>
    <row r="102" spans="1:5" ht="15.75" customHeight="1" x14ac:dyDescent="0.35">
      <c r="A102" s="11" t="s">
        <v>173</v>
      </c>
      <c r="B102" s="52" t="s">
        <v>174</v>
      </c>
      <c r="C102" s="51"/>
      <c r="D102" s="51"/>
      <c r="E102" s="51"/>
    </row>
    <row r="103" spans="1:5" ht="15.75" customHeight="1" x14ac:dyDescent="0.35">
      <c r="A103" s="11" t="s">
        <v>175</v>
      </c>
      <c r="B103" s="52" t="s">
        <v>176</v>
      </c>
      <c r="C103" s="51"/>
      <c r="D103" s="51"/>
      <c r="E103" s="51"/>
    </row>
    <row r="104" spans="1:5" ht="15.75" customHeight="1" x14ac:dyDescent="0.35">
      <c r="A104" s="11" t="s">
        <v>177</v>
      </c>
      <c r="B104" s="53" t="s">
        <v>178</v>
      </c>
      <c r="C104" s="51"/>
      <c r="D104" s="51"/>
      <c r="E104" s="51"/>
    </row>
    <row r="105" spans="1:5" ht="15.75" customHeight="1" thickBot="1" x14ac:dyDescent="0.4">
      <c r="A105" s="14"/>
      <c r="B105" s="68" t="s">
        <v>179</v>
      </c>
      <c r="C105" s="15">
        <v>13800</v>
      </c>
      <c r="D105" s="15"/>
      <c r="E105" s="15">
        <f>C105+D105</f>
        <v>13800</v>
      </c>
    </row>
    <row r="106" spans="1:5" ht="15.75" customHeight="1" thickBot="1" x14ac:dyDescent="0.4">
      <c r="A106" s="16" t="s">
        <v>180</v>
      </c>
      <c r="B106" s="26" t="s">
        <v>181</v>
      </c>
      <c r="C106" s="35">
        <f>SUM(C107:C123)</f>
        <v>1035198</v>
      </c>
      <c r="D106" s="35">
        <f t="shared" ref="D106" si="30">SUM(D107:D123)</f>
        <v>0</v>
      </c>
      <c r="E106" s="19">
        <f t="shared" ref="E106:E113" si="31">C106+D106</f>
        <v>1035198</v>
      </c>
    </row>
    <row r="107" spans="1:5" ht="15.75" customHeight="1" x14ac:dyDescent="0.35">
      <c r="A107" s="21" t="s">
        <v>182</v>
      </c>
      <c r="B107" s="69" t="s">
        <v>183</v>
      </c>
      <c r="C107" s="22">
        <f>103245+40000</f>
        <v>143245</v>
      </c>
      <c r="D107" s="22"/>
      <c r="E107" s="22">
        <f t="shared" si="31"/>
        <v>143245</v>
      </c>
    </row>
    <row r="108" spans="1:5" ht="15.75" customHeight="1" x14ac:dyDescent="0.35">
      <c r="A108" s="11" t="s">
        <v>184</v>
      </c>
      <c r="B108" s="30" t="s">
        <v>185</v>
      </c>
      <c r="C108" s="12">
        <v>5950</v>
      </c>
      <c r="D108" s="12"/>
      <c r="E108" s="12">
        <f t="shared" si="31"/>
        <v>5950</v>
      </c>
    </row>
    <row r="109" spans="1:5" ht="15.75" customHeight="1" x14ac:dyDescent="0.35">
      <c r="A109" s="11" t="s">
        <v>186</v>
      </c>
      <c r="B109" s="30" t="s">
        <v>187</v>
      </c>
      <c r="C109" s="12">
        <v>144887</v>
      </c>
      <c r="D109" s="12"/>
      <c r="E109" s="12">
        <f t="shared" si="31"/>
        <v>144887</v>
      </c>
    </row>
    <row r="110" spans="1:5" ht="15.75" customHeight="1" x14ac:dyDescent="0.35">
      <c r="A110" s="11" t="s">
        <v>188</v>
      </c>
      <c r="B110" s="30" t="s">
        <v>189</v>
      </c>
      <c r="C110" s="12">
        <v>34000</v>
      </c>
      <c r="D110" s="12"/>
      <c r="E110" s="12">
        <f t="shared" si="31"/>
        <v>34000</v>
      </c>
    </row>
    <row r="111" spans="1:5" ht="15.75" customHeight="1" x14ac:dyDescent="0.35">
      <c r="A111" s="11" t="s">
        <v>190</v>
      </c>
      <c r="B111" s="30" t="s">
        <v>191</v>
      </c>
      <c r="C111" s="12">
        <v>161010</v>
      </c>
      <c r="D111" s="12"/>
      <c r="E111" s="12">
        <f t="shared" si="31"/>
        <v>161010</v>
      </c>
    </row>
    <row r="112" spans="1:5" ht="15.75" customHeight="1" x14ac:dyDescent="0.35">
      <c r="A112" s="11" t="s">
        <v>192</v>
      </c>
      <c r="B112" s="30" t="s">
        <v>193</v>
      </c>
      <c r="C112" s="12">
        <f>326735+71000</f>
        <v>397735</v>
      </c>
      <c r="D112" s="12"/>
      <c r="E112" s="12">
        <f t="shared" si="31"/>
        <v>397735</v>
      </c>
    </row>
    <row r="113" spans="1:5" ht="15.75" customHeight="1" x14ac:dyDescent="0.35">
      <c r="A113" s="11" t="s">
        <v>194</v>
      </c>
      <c r="B113" s="30" t="s">
        <v>195</v>
      </c>
      <c r="C113" s="12">
        <f>28051+14000</f>
        <v>42051</v>
      </c>
      <c r="D113" s="12"/>
      <c r="E113" s="12">
        <f t="shared" si="31"/>
        <v>42051</v>
      </c>
    </row>
    <row r="114" spans="1:5" ht="15.75" customHeight="1" x14ac:dyDescent="0.35">
      <c r="A114" s="11" t="s">
        <v>196</v>
      </c>
      <c r="B114" s="30" t="s">
        <v>197</v>
      </c>
      <c r="C114" s="12"/>
      <c r="D114" s="12"/>
      <c r="E114" s="12"/>
    </row>
    <row r="115" spans="1:5" ht="15.75" customHeight="1" x14ac:dyDescent="0.35">
      <c r="A115" s="11" t="s">
        <v>198</v>
      </c>
      <c r="B115" s="30" t="s">
        <v>199</v>
      </c>
      <c r="C115" s="12">
        <v>13150</v>
      </c>
      <c r="D115" s="12"/>
      <c r="E115" s="12">
        <f>C115+D115</f>
        <v>13150</v>
      </c>
    </row>
    <row r="116" spans="1:5" ht="15.75" customHeight="1" x14ac:dyDescent="0.35">
      <c r="A116" s="11" t="s">
        <v>200</v>
      </c>
      <c r="B116" s="30" t="s">
        <v>201</v>
      </c>
      <c r="C116" s="12"/>
      <c r="D116" s="12"/>
      <c r="E116" s="12"/>
    </row>
    <row r="117" spans="1:5" ht="15.75" customHeight="1" x14ac:dyDescent="0.35">
      <c r="A117" s="11" t="s">
        <v>202</v>
      </c>
      <c r="B117" s="30" t="s">
        <v>203</v>
      </c>
      <c r="C117" s="12"/>
      <c r="D117" s="12"/>
      <c r="E117" s="12"/>
    </row>
    <row r="118" spans="1:5" ht="15.75" customHeight="1" x14ac:dyDescent="0.35">
      <c r="A118" s="11" t="s">
        <v>204</v>
      </c>
      <c r="B118" s="30" t="s">
        <v>205</v>
      </c>
      <c r="C118" s="12"/>
      <c r="D118" s="12"/>
      <c r="E118" s="12"/>
    </row>
    <row r="119" spans="1:5" ht="15.75" customHeight="1" x14ac:dyDescent="0.35">
      <c r="A119" s="11" t="s">
        <v>206</v>
      </c>
      <c r="B119" s="30" t="s">
        <v>207</v>
      </c>
      <c r="C119" s="12"/>
      <c r="D119" s="12"/>
      <c r="E119" s="12"/>
    </row>
    <row r="120" spans="1:5" ht="15.75" customHeight="1" x14ac:dyDescent="0.35">
      <c r="A120" s="11" t="s">
        <v>208</v>
      </c>
      <c r="B120" s="29" t="s">
        <v>209</v>
      </c>
      <c r="C120" s="12">
        <v>31500</v>
      </c>
      <c r="D120" s="12"/>
      <c r="E120" s="12">
        <f t="shared" ref="E120:E122" si="32">C120+D120</f>
        <v>31500</v>
      </c>
    </row>
    <row r="121" spans="1:5" ht="15.75" customHeight="1" x14ac:dyDescent="0.35">
      <c r="A121" s="11" t="s">
        <v>210</v>
      </c>
      <c r="B121" s="29" t="s">
        <v>211</v>
      </c>
      <c r="C121" s="12">
        <v>35120</v>
      </c>
      <c r="D121" s="12"/>
      <c r="E121" s="12">
        <f t="shared" si="32"/>
        <v>35120</v>
      </c>
    </row>
    <row r="122" spans="1:5" ht="15.75" customHeight="1" x14ac:dyDescent="0.35">
      <c r="A122" s="11" t="s">
        <v>212</v>
      </c>
      <c r="B122" s="29" t="s">
        <v>213</v>
      </c>
      <c r="C122" s="12">
        <v>26550</v>
      </c>
      <c r="D122" s="12"/>
      <c r="E122" s="12">
        <f t="shared" si="32"/>
        <v>26550</v>
      </c>
    </row>
    <row r="123" spans="1:5" ht="15.75" customHeight="1" thickBot="1" x14ac:dyDescent="0.4">
      <c r="A123" s="14"/>
      <c r="B123" s="32"/>
      <c r="C123" s="15"/>
      <c r="D123" s="15"/>
      <c r="E123" s="15"/>
    </row>
    <row r="124" spans="1:5" ht="15.75" customHeight="1" thickBot="1" x14ac:dyDescent="0.4">
      <c r="A124" s="16" t="s">
        <v>214</v>
      </c>
      <c r="B124" s="16" t="s">
        <v>215</v>
      </c>
      <c r="C124" s="35">
        <f>SUM(C125:C136)</f>
        <v>4815430</v>
      </c>
      <c r="D124" s="35">
        <f t="shared" ref="D124" si="33">SUM(D125:D136)</f>
        <v>0</v>
      </c>
      <c r="E124" s="19">
        <f t="shared" ref="E124:E126" si="34">C124+D124</f>
        <v>4815430</v>
      </c>
    </row>
    <row r="125" spans="1:5" ht="15.75" customHeight="1" x14ac:dyDescent="0.35">
      <c r="A125" s="21" t="s">
        <v>216</v>
      </c>
      <c r="B125" s="64" t="s">
        <v>217</v>
      </c>
      <c r="C125" s="22">
        <f>1400377+10000</f>
        <v>1410377</v>
      </c>
      <c r="D125" s="22"/>
      <c r="E125" s="22">
        <f t="shared" si="34"/>
        <v>1410377</v>
      </c>
    </row>
    <row r="126" spans="1:5" ht="15.75" customHeight="1" x14ac:dyDescent="0.35">
      <c r="A126" s="25" t="s">
        <v>218</v>
      </c>
      <c r="B126" s="54" t="s">
        <v>219</v>
      </c>
      <c r="C126" s="12">
        <v>2898982</v>
      </c>
      <c r="D126" s="12"/>
      <c r="E126" s="12">
        <f t="shared" si="34"/>
        <v>2898982</v>
      </c>
    </row>
    <row r="127" spans="1:5" ht="15.75" customHeight="1" x14ac:dyDescent="0.35">
      <c r="A127" s="25" t="s">
        <v>220</v>
      </c>
      <c r="B127" s="29" t="s">
        <v>221</v>
      </c>
      <c r="C127" s="12"/>
      <c r="D127" s="12"/>
      <c r="E127" s="12"/>
    </row>
    <row r="128" spans="1:5" ht="15.75" customHeight="1" x14ac:dyDescent="0.35">
      <c r="A128" s="11" t="s">
        <v>222</v>
      </c>
      <c r="B128" s="29" t="s">
        <v>223</v>
      </c>
      <c r="C128" s="12"/>
      <c r="D128" s="12"/>
      <c r="E128" s="12"/>
    </row>
    <row r="129" spans="1:5" ht="15.75" customHeight="1" x14ac:dyDescent="0.35">
      <c r="A129" s="11" t="s">
        <v>224</v>
      </c>
      <c r="B129" s="29" t="s">
        <v>225</v>
      </c>
      <c r="C129" s="12"/>
      <c r="D129" s="12"/>
      <c r="E129" s="12"/>
    </row>
    <row r="130" spans="1:5" ht="15.75" customHeight="1" x14ac:dyDescent="0.35">
      <c r="A130" s="11" t="s">
        <v>226</v>
      </c>
      <c r="B130" s="29" t="s">
        <v>227</v>
      </c>
      <c r="C130" s="12">
        <v>318222</v>
      </c>
      <c r="D130" s="12"/>
      <c r="E130" s="12">
        <f t="shared" ref="E130:E134" si="35">C130+D130</f>
        <v>318222</v>
      </c>
    </row>
    <row r="131" spans="1:5" ht="15.75" customHeight="1" x14ac:dyDescent="0.35">
      <c r="A131" s="11" t="s">
        <v>228</v>
      </c>
      <c r="B131" s="29" t="s">
        <v>229</v>
      </c>
      <c r="C131" s="12">
        <v>1000</v>
      </c>
      <c r="D131" s="12"/>
      <c r="E131" s="12">
        <f t="shared" si="35"/>
        <v>1000</v>
      </c>
    </row>
    <row r="132" spans="1:5" ht="15.75" customHeight="1" x14ac:dyDescent="0.35">
      <c r="A132" s="11" t="s">
        <v>230</v>
      </c>
      <c r="B132" s="29" t="s">
        <v>231</v>
      </c>
      <c r="C132" s="12">
        <v>145900</v>
      </c>
      <c r="D132" s="12"/>
      <c r="E132" s="12">
        <f t="shared" si="35"/>
        <v>145900</v>
      </c>
    </row>
    <row r="133" spans="1:5" ht="15.75" customHeight="1" x14ac:dyDescent="0.35">
      <c r="A133" s="11" t="s">
        <v>232</v>
      </c>
      <c r="B133" s="29" t="s">
        <v>233</v>
      </c>
      <c r="C133" s="12">
        <v>37449</v>
      </c>
      <c r="D133" s="12"/>
      <c r="E133" s="12">
        <f t="shared" si="35"/>
        <v>37449</v>
      </c>
    </row>
    <row r="134" spans="1:5" ht="15.75" customHeight="1" x14ac:dyDescent="0.35">
      <c r="A134" s="11" t="s">
        <v>234</v>
      </c>
      <c r="B134" s="29" t="s">
        <v>235</v>
      </c>
      <c r="C134" s="12">
        <v>3500</v>
      </c>
      <c r="D134" s="12"/>
      <c r="E134" s="12">
        <f t="shared" si="35"/>
        <v>3500</v>
      </c>
    </row>
    <row r="135" spans="1:5" ht="15.75" customHeight="1" x14ac:dyDescent="0.35">
      <c r="A135" s="11" t="s">
        <v>236</v>
      </c>
      <c r="B135" s="29" t="s">
        <v>237</v>
      </c>
      <c r="C135" s="12"/>
      <c r="D135" s="12"/>
      <c r="E135" s="12"/>
    </row>
    <row r="136" spans="1:5" ht="15.75" customHeight="1" thickBot="1" x14ac:dyDescent="0.4">
      <c r="A136" s="14"/>
      <c r="B136" s="66" t="s">
        <v>238</v>
      </c>
      <c r="C136" s="15"/>
      <c r="D136" s="15"/>
      <c r="E136" s="15"/>
    </row>
    <row r="137" spans="1:5" ht="15.75" customHeight="1" thickBot="1" x14ac:dyDescent="0.4">
      <c r="A137" s="16" t="s">
        <v>239</v>
      </c>
      <c r="B137" s="26" t="s">
        <v>240</v>
      </c>
      <c r="C137" s="35">
        <f>SUM(C138:C152)</f>
        <v>1086568</v>
      </c>
      <c r="D137" s="35">
        <f t="shared" ref="D137" si="36">SUM(D138:D152)</f>
        <v>0</v>
      </c>
      <c r="E137" s="19">
        <f t="shared" ref="E137" si="37">C137+D137</f>
        <v>1086568</v>
      </c>
    </row>
    <row r="138" spans="1:5" ht="15.75" customHeight="1" x14ac:dyDescent="0.35">
      <c r="A138" s="21" t="s">
        <v>241</v>
      </c>
      <c r="B138" s="64" t="s">
        <v>242</v>
      </c>
      <c r="C138" s="22">
        <v>6250</v>
      </c>
      <c r="D138" s="22"/>
      <c r="E138" s="22">
        <f>C138+D138</f>
        <v>6250</v>
      </c>
    </row>
    <row r="139" spans="1:5" ht="15.75" customHeight="1" x14ac:dyDescent="0.35">
      <c r="A139" s="11" t="s">
        <v>243</v>
      </c>
      <c r="B139" s="29" t="s">
        <v>244</v>
      </c>
      <c r="C139" s="12"/>
      <c r="D139" s="12"/>
      <c r="E139" s="12"/>
    </row>
    <row r="140" spans="1:5" ht="15.75" customHeight="1" x14ac:dyDescent="0.35">
      <c r="A140" s="11" t="s">
        <v>245</v>
      </c>
      <c r="B140" s="29" t="s">
        <v>246</v>
      </c>
      <c r="C140" s="12">
        <v>119295</v>
      </c>
      <c r="D140" s="12"/>
      <c r="E140" s="12">
        <f t="shared" ref="E140:E142" si="38">C140+D140</f>
        <v>119295</v>
      </c>
    </row>
    <row r="141" spans="1:5" ht="15.75" customHeight="1" x14ac:dyDescent="0.35">
      <c r="A141" s="11" t="s">
        <v>247</v>
      </c>
      <c r="B141" s="29" t="s">
        <v>248</v>
      </c>
      <c r="C141" s="12">
        <v>225000</v>
      </c>
      <c r="D141" s="12"/>
      <c r="E141" s="12">
        <f t="shared" si="38"/>
        <v>225000</v>
      </c>
    </row>
    <row r="142" spans="1:5" ht="15.75" customHeight="1" x14ac:dyDescent="0.35">
      <c r="A142" s="11" t="s">
        <v>249</v>
      </c>
      <c r="B142" s="29" t="s">
        <v>250</v>
      </c>
      <c r="C142" s="12">
        <v>121196</v>
      </c>
      <c r="D142" s="12"/>
      <c r="E142" s="12">
        <f t="shared" si="38"/>
        <v>121196</v>
      </c>
    </row>
    <row r="143" spans="1:5" ht="15.75" customHeight="1" x14ac:dyDescent="0.35">
      <c r="A143" s="11" t="s">
        <v>251</v>
      </c>
      <c r="B143" s="29" t="s">
        <v>252</v>
      </c>
      <c r="C143" s="12"/>
      <c r="D143" s="12"/>
      <c r="E143" s="12"/>
    </row>
    <row r="144" spans="1:5" ht="15.75" customHeight="1" x14ac:dyDescent="0.35">
      <c r="A144" s="11" t="s">
        <v>253</v>
      </c>
      <c r="B144" s="29" t="s">
        <v>254</v>
      </c>
      <c r="C144" s="12">
        <v>129000</v>
      </c>
      <c r="D144" s="12"/>
      <c r="E144" s="12">
        <f t="shared" ref="E144:E145" si="39">C144+D144</f>
        <v>129000</v>
      </c>
    </row>
    <row r="145" spans="1:5" ht="15.75" customHeight="1" x14ac:dyDescent="0.35">
      <c r="A145" s="11" t="s">
        <v>255</v>
      </c>
      <c r="B145" s="29" t="s">
        <v>256</v>
      </c>
      <c r="C145" s="12">
        <v>127538</v>
      </c>
      <c r="D145" s="12"/>
      <c r="E145" s="12">
        <f t="shared" si="39"/>
        <v>127538</v>
      </c>
    </row>
    <row r="146" spans="1:5" ht="15.75" customHeight="1" x14ac:dyDescent="0.35">
      <c r="A146" s="11" t="s">
        <v>257</v>
      </c>
      <c r="B146" s="29" t="s">
        <v>258</v>
      </c>
      <c r="C146" s="12"/>
      <c r="D146" s="12"/>
      <c r="E146" s="12"/>
    </row>
    <row r="147" spans="1:5" ht="15.75" customHeight="1" x14ac:dyDescent="0.35">
      <c r="A147" s="11" t="s">
        <v>259</v>
      </c>
      <c r="B147" s="29" t="s">
        <v>260</v>
      </c>
      <c r="C147" s="12">
        <v>10500</v>
      </c>
      <c r="D147" s="12"/>
      <c r="E147" s="12">
        <f>C147+D147</f>
        <v>10500</v>
      </c>
    </row>
    <row r="148" spans="1:5" ht="15.75" customHeight="1" x14ac:dyDescent="0.35">
      <c r="A148" s="11" t="s">
        <v>261</v>
      </c>
      <c r="B148" s="29" t="s">
        <v>262</v>
      </c>
      <c r="C148" s="12"/>
      <c r="D148" s="12"/>
      <c r="E148" s="12"/>
    </row>
    <row r="149" spans="1:5" ht="15.75" customHeight="1" x14ac:dyDescent="0.35">
      <c r="A149" s="11" t="s">
        <v>263</v>
      </c>
      <c r="B149" s="29" t="s">
        <v>264</v>
      </c>
      <c r="C149" s="12">
        <v>100000</v>
      </c>
      <c r="D149" s="12"/>
      <c r="E149" s="12">
        <f t="shared" ref="E149:E151" si="40">C149+D149</f>
        <v>100000</v>
      </c>
    </row>
    <row r="150" spans="1:5" ht="15.75" customHeight="1" x14ac:dyDescent="0.35">
      <c r="A150" s="11" t="s">
        <v>265</v>
      </c>
      <c r="B150" s="29" t="s">
        <v>266</v>
      </c>
      <c r="C150" s="12">
        <v>32944</v>
      </c>
      <c r="D150" s="12"/>
      <c r="E150" s="12">
        <f t="shared" si="40"/>
        <v>32944</v>
      </c>
    </row>
    <row r="151" spans="1:5" ht="15.75" customHeight="1" x14ac:dyDescent="0.35">
      <c r="A151" s="11" t="s">
        <v>267</v>
      </c>
      <c r="B151" s="29" t="s">
        <v>268</v>
      </c>
      <c r="C151" s="12">
        <v>214845</v>
      </c>
      <c r="D151" s="12"/>
      <c r="E151" s="12">
        <f t="shared" si="40"/>
        <v>214845</v>
      </c>
    </row>
    <row r="152" spans="1:5" ht="15.75" customHeight="1" thickBot="1" x14ac:dyDescent="0.4">
      <c r="A152" s="55"/>
      <c r="B152" s="56" t="s">
        <v>269</v>
      </c>
      <c r="C152" s="57"/>
      <c r="D152" s="57"/>
      <c r="E152" s="57"/>
    </row>
  </sheetData>
  <conditionalFormatting sqref="C34:E34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A034-8D0A-42C8-8007-A9ECA4052C7A}">
  <dimension ref="A1:H159"/>
  <sheetViews>
    <sheetView tabSelected="1" topLeftCell="A136" workbookViewId="0">
      <selection activeCell="F152" sqref="F152"/>
    </sheetView>
  </sheetViews>
  <sheetFormatPr defaultRowHeight="14.5" x14ac:dyDescent="0.35"/>
  <cols>
    <col min="1" max="1" width="8" customWidth="1"/>
    <col min="2" max="2" width="31.1796875" customWidth="1"/>
    <col min="3" max="3" width="11.7265625" customWidth="1"/>
    <col min="4" max="4" width="11.36328125" customWidth="1"/>
    <col min="5" max="5" width="12.81640625" customWidth="1"/>
    <col min="6" max="6" width="46.6328125" customWidth="1"/>
    <col min="7" max="7" width="23.26953125" customWidth="1"/>
  </cols>
  <sheetData>
    <row r="1" spans="1:8" ht="15.75" customHeight="1" x14ac:dyDescent="0.35"/>
    <row r="2" spans="1:8" ht="15.75" customHeight="1" x14ac:dyDescent="0.35">
      <c r="G2" s="1"/>
      <c r="H2" s="1"/>
    </row>
    <row r="3" spans="1:8" ht="15.75" customHeight="1" x14ac:dyDescent="0.35">
      <c r="G3" s="1"/>
      <c r="H3" s="1"/>
    </row>
    <row r="4" spans="1:8" ht="15.75" customHeight="1" thickBot="1" x14ac:dyDescent="0.4">
      <c r="A4" s="2" t="s">
        <v>0</v>
      </c>
      <c r="B4" s="3"/>
      <c r="C4" s="3"/>
      <c r="D4" s="3"/>
      <c r="E4" s="3"/>
      <c r="G4" s="1"/>
      <c r="H4" s="1"/>
    </row>
    <row r="5" spans="1:8" ht="43.5" customHeight="1" thickBot="1" x14ac:dyDescent="0.4">
      <c r="A5" s="3"/>
      <c r="B5" s="4"/>
      <c r="C5" s="5" t="s">
        <v>1</v>
      </c>
      <c r="D5" s="5" t="s">
        <v>270</v>
      </c>
      <c r="E5" s="5" t="s">
        <v>272</v>
      </c>
    </row>
    <row r="6" spans="1:8" ht="15.75" customHeight="1" thickBot="1" x14ac:dyDescent="0.4">
      <c r="A6" s="6"/>
      <c r="B6" s="7" t="s">
        <v>2</v>
      </c>
      <c r="C6" s="8">
        <f>C7+C14+C15+C19</f>
        <v>9381317</v>
      </c>
      <c r="D6" s="8">
        <f>D7+D14+D15+D19</f>
        <v>82830</v>
      </c>
      <c r="E6" s="19">
        <f>C6+D6</f>
        <v>9464147</v>
      </c>
    </row>
    <row r="7" spans="1:8" ht="15.75" customHeight="1" x14ac:dyDescent="0.35">
      <c r="A7" s="9" t="s">
        <v>3</v>
      </c>
      <c r="B7" s="9" t="s">
        <v>4</v>
      </c>
      <c r="C7" s="10">
        <f>SUM(C8:C13)</f>
        <v>5487300</v>
      </c>
      <c r="D7" s="10">
        <f>SUM(D8:D13)</f>
        <v>30150</v>
      </c>
      <c r="E7" s="8">
        <f>C7+D7</f>
        <v>5517450</v>
      </c>
    </row>
    <row r="8" spans="1:8" ht="15.75" customHeight="1" x14ac:dyDescent="0.35">
      <c r="A8" s="11" t="s">
        <v>5</v>
      </c>
      <c r="B8" s="11" t="s">
        <v>6</v>
      </c>
      <c r="C8" s="12">
        <v>5182000</v>
      </c>
      <c r="D8" s="12">
        <v>30000</v>
      </c>
      <c r="E8" s="12">
        <f>C8+D8</f>
        <v>5212000</v>
      </c>
      <c r="F8" t="s">
        <v>281</v>
      </c>
    </row>
    <row r="9" spans="1:8" ht="15.75" customHeight="1" x14ac:dyDescent="0.35">
      <c r="A9" s="11" t="s">
        <v>7</v>
      </c>
      <c r="B9" s="11" t="s">
        <v>8</v>
      </c>
      <c r="C9" s="12">
        <v>305000</v>
      </c>
      <c r="D9" s="12"/>
      <c r="E9" s="12">
        <f>C9+D9</f>
        <v>305000</v>
      </c>
    </row>
    <row r="10" spans="1:8" ht="15.75" customHeight="1" x14ac:dyDescent="0.35">
      <c r="A10" s="11" t="s">
        <v>9</v>
      </c>
      <c r="B10" s="11" t="s">
        <v>10</v>
      </c>
      <c r="C10" s="12"/>
      <c r="D10" s="12"/>
      <c r="E10" s="12"/>
    </row>
    <row r="11" spans="1:8" ht="15.75" customHeight="1" x14ac:dyDescent="0.35">
      <c r="A11" s="11" t="s">
        <v>11</v>
      </c>
      <c r="B11" s="11" t="s">
        <v>12</v>
      </c>
      <c r="C11" s="12">
        <v>300</v>
      </c>
      <c r="D11" s="12">
        <v>150</v>
      </c>
      <c r="E11" s="12">
        <f>C11+D11</f>
        <v>450</v>
      </c>
      <c r="F11" t="s">
        <v>291</v>
      </c>
    </row>
    <row r="12" spans="1:8" ht="15.75" customHeight="1" x14ac:dyDescent="0.35">
      <c r="A12" s="11" t="s">
        <v>13</v>
      </c>
      <c r="B12" s="13" t="s">
        <v>14</v>
      </c>
      <c r="C12" s="12"/>
      <c r="D12" s="12"/>
      <c r="E12" s="12"/>
    </row>
    <row r="13" spans="1:8" ht="15.75" customHeight="1" thickBot="1" x14ac:dyDescent="0.4">
      <c r="A13" s="14" t="s">
        <v>15</v>
      </c>
      <c r="B13" s="14" t="s">
        <v>16</v>
      </c>
      <c r="C13" s="15"/>
      <c r="D13" s="15"/>
      <c r="E13" s="15"/>
    </row>
    <row r="14" spans="1:8" s="18" customFormat="1" ht="53.25" customHeight="1" thickBot="1" x14ac:dyDescent="0.4">
      <c r="A14" s="16" t="s">
        <v>17</v>
      </c>
      <c r="B14" s="16" t="s">
        <v>18</v>
      </c>
      <c r="C14" s="17">
        <v>380650</v>
      </c>
      <c r="D14" s="17">
        <v>32980</v>
      </c>
      <c r="E14" s="19">
        <f>C14+D14</f>
        <v>413630</v>
      </c>
      <c r="F14" s="71" t="s">
        <v>292</v>
      </c>
    </row>
    <row r="15" spans="1:8" ht="15.75" customHeight="1" thickBot="1" x14ac:dyDescent="0.4">
      <c r="A15" s="16"/>
      <c r="B15" s="16" t="s">
        <v>19</v>
      </c>
      <c r="C15" s="19">
        <f>C16+C17+C18</f>
        <v>3496367</v>
      </c>
      <c r="D15" s="19">
        <f>D16+D17+D18</f>
        <v>17700</v>
      </c>
      <c r="E15" s="58">
        <f>C15+D15</f>
        <v>3514067</v>
      </c>
    </row>
    <row r="16" spans="1:8" ht="15.75" customHeight="1" x14ac:dyDescent="0.35">
      <c r="A16" s="21" t="s">
        <v>20</v>
      </c>
      <c r="B16" s="21" t="s">
        <v>21</v>
      </c>
      <c r="C16" s="22">
        <v>1060000</v>
      </c>
      <c r="D16" s="22">
        <v>-73039</v>
      </c>
      <c r="E16" s="22">
        <f t="shared" ref="E16:E18" si="0">C16+D16</f>
        <v>986961</v>
      </c>
      <c r="F16" t="s">
        <v>299</v>
      </c>
    </row>
    <row r="17" spans="1:6" ht="32.5" customHeight="1" x14ac:dyDescent="0.35">
      <c r="A17" s="11" t="s">
        <v>22</v>
      </c>
      <c r="B17" s="11" t="s">
        <v>23</v>
      </c>
      <c r="C17" s="12">
        <v>2404167</v>
      </c>
      <c r="D17" s="12">
        <v>-6665</v>
      </c>
      <c r="E17" s="12">
        <f t="shared" si="0"/>
        <v>2397502</v>
      </c>
      <c r="F17" s="72" t="s">
        <v>273</v>
      </c>
    </row>
    <row r="18" spans="1:6" ht="58" customHeight="1" thickBot="1" x14ac:dyDescent="0.4">
      <c r="A18" s="23" t="s">
        <v>24</v>
      </c>
      <c r="B18" s="24" t="s">
        <v>25</v>
      </c>
      <c r="C18" s="15">
        <v>32200</v>
      </c>
      <c r="D18" s="15">
        <f>88900+3504+5000</f>
        <v>97404</v>
      </c>
      <c r="E18" s="15">
        <f t="shared" si="0"/>
        <v>129604</v>
      </c>
      <c r="F18" s="72" t="s">
        <v>288</v>
      </c>
    </row>
    <row r="19" spans="1:6" ht="15.75" customHeight="1" thickBot="1" x14ac:dyDescent="0.4">
      <c r="A19" s="16"/>
      <c r="B19" s="16" t="s">
        <v>26</v>
      </c>
      <c r="C19" s="20">
        <f>SUM(C20:C23)</f>
        <v>17000</v>
      </c>
      <c r="D19" s="20">
        <f t="shared" ref="D19" si="1">SUM(D20:D23)</f>
        <v>2000</v>
      </c>
      <c r="E19" s="19">
        <f>C19+D19</f>
        <v>19000</v>
      </c>
    </row>
    <row r="20" spans="1:6" ht="15.75" customHeight="1" x14ac:dyDescent="0.35">
      <c r="A20" s="21" t="s">
        <v>27</v>
      </c>
      <c r="B20" s="21" t="s">
        <v>28</v>
      </c>
      <c r="C20" s="22">
        <v>8000</v>
      </c>
      <c r="D20" s="22"/>
      <c r="E20" s="22">
        <f t="shared" ref="E20:E21" si="2">C20+D20</f>
        <v>8000</v>
      </c>
    </row>
    <row r="21" spans="1:6" ht="15.75" customHeight="1" x14ac:dyDescent="0.35">
      <c r="A21" s="11" t="s">
        <v>29</v>
      </c>
      <c r="B21" s="13" t="s">
        <v>30</v>
      </c>
      <c r="C21" s="12">
        <v>9000</v>
      </c>
      <c r="D21" s="12">
        <v>2000</v>
      </c>
      <c r="E21" s="12">
        <f t="shared" si="2"/>
        <v>11000</v>
      </c>
      <c r="F21" t="s">
        <v>290</v>
      </c>
    </row>
    <row r="22" spans="1:6" ht="19.899999999999999" customHeight="1" x14ac:dyDescent="0.35">
      <c r="A22" s="11" t="s">
        <v>31</v>
      </c>
      <c r="B22" s="25" t="s">
        <v>32</v>
      </c>
      <c r="C22" s="12"/>
      <c r="D22" s="12"/>
      <c r="E22" s="12"/>
    </row>
    <row r="23" spans="1:6" ht="15.75" customHeight="1" thickBot="1" x14ac:dyDescent="0.4">
      <c r="A23" s="14" t="s">
        <v>33</v>
      </c>
      <c r="B23" s="14" t="s">
        <v>26</v>
      </c>
      <c r="C23" s="15"/>
      <c r="D23" s="15"/>
      <c r="E23" s="15"/>
    </row>
    <row r="24" spans="1:6" ht="15.75" customHeight="1" thickBot="1" x14ac:dyDescent="0.4">
      <c r="A24" s="16"/>
      <c r="B24" s="26" t="s">
        <v>34</v>
      </c>
      <c r="C24" s="19">
        <f>C25+C30</f>
        <v>8859711</v>
      </c>
      <c r="D24" s="19">
        <f t="shared" ref="D24" si="3">D25+D30</f>
        <v>139416</v>
      </c>
      <c r="E24" s="19">
        <f t="shared" ref="E24:E25" si="4">C24+D24</f>
        <v>8999127</v>
      </c>
    </row>
    <row r="25" spans="1:6" ht="15.75" customHeight="1" thickBot="1" x14ac:dyDescent="0.4">
      <c r="A25" s="16"/>
      <c r="B25" s="26" t="s">
        <v>35</v>
      </c>
      <c r="C25" s="19">
        <f>C26+C27+C28+C29</f>
        <v>590000</v>
      </c>
      <c r="D25" s="19">
        <f t="shared" ref="D25" si="5">D26+D27+D28+D29</f>
        <v>101381</v>
      </c>
      <c r="E25" s="19">
        <f t="shared" si="4"/>
        <v>691381</v>
      </c>
    </row>
    <row r="26" spans="1:6" ht="15.75" customHeight="1" x14ac:dyDescent="0.35">
      <c r="A26" s="21" t="s">
        <v>36</v>
      </c>
      <c r="B26" s="27" t="s">
        <v>37</v>
      </c>
      <c r="C26" s="28"/>
      <c r="D26" s="28"/>
      <c r="E26" s="28"/>
    </row>
    <row r="27" spans="1:6" ht="15.75" customHeight="1" x14ac:dyDescent="0.35">
      <c r="A27" s="11" t="s">
        <v>38</v>
      </c>
      <c r="B27" s="29" t="s">
        <v>39</v>
      </c>
      <c r="C27" s="12">
        <v>302828</v>
      </c>
      <c r="D27" s="12">
        <v>73488</v>
      </c>
      <c r="E27" s="12">
        <f t="shared" ref="E27:E28" si="6">C27+D27</f>
        <v>376316</v>
      </c>
      <c r="F27" t="s">
        <v>298</v>
      </c>
    </row>
    <row r="28" spans="1:6" ht="58" customHeight="1" x14ac:dyDescent="0.35">
      <c r="A28" s="11" t="s">
        <v>40</v>
      </c>
      <c r="B28" s="30" t="s">
        <v>41</v>
      </c>
      <c r="C28" s="31">
        <v>287172</v>
      </c>
      <c r="D28" s="31">
        <f>33893-2000-4000</f>
        <v>27893</v>
      </c>
      <c r="E28" s="12">
        <f t="shared" si="6"/>
        <v>315065</v>
      </c>
      <c r="F28" s="72" t="s">
        <v>282</v>
      </c>
    </row>
    <row r="29" spans="1:6" ht="15.75" customHeight="1" thickBot="1" x14ac:dyDescent="0.4">
      <c r="A29" s="14" t="s">
        <v>42</v>
      </c>
      <c r="B29" s="32" t="s">
        <v>43</v>
      </c>
      <c r="C29" s="15"/>
      <c r="D29" s="15"/>
      <c r="E29" s="15"/>
    </row>
    <row r="30" spans="1:6" ht="15.75" customHeight="1" thickBot="1" x14ac:dyDescent="0.4">
      <c r="A30" s="16"/>
      <c r="B30" s="16" t="s">
        <v>44</v>
      </c>
      <c r="C30" s="20">
        <f>C31+C32+C33</f>
        <v>8269711</v>
      </c>
      <c r="D30" s="20">
        <f t="shared" ref="D30" si="7">D31+D32+D33</f>
        <v>38035</v>
      </c>
      <c r="E30" s="19">
        <f t="shared" ref="E30:E33" si="8">C30+D30</f>
        <v>8307746</v>
      </c>
    </row>
    <row r="31" spans="1:6" ht="58.5" customHeight="1" x14ac:dyDescent="0.35">
      <c r="A31" s="21" t="s">
        <v>45</v>
      </c>
      <c r="B31" s="21" t="s">
        <v>46</v>
      </c>
      <c r="C31" s="22">
        <v>5310556</v>
      </c>
      <c r="D31" s="22">
        <v>6282</v>
      </c>
      <c r="E31" s="22">
        <f t="shared" si="8"/>
        <v>5316838</v>
      </c>
      <c r="F31" s="72" t="s">
        <v>294</v>
      </c>
    </row>
    <row r="32" spans="1:6" ht="89" customHeight="1" x14ac:dyDescent="0.35">
      <c r="A32" s="11" t="s">
        <v>47</v>
      </c>
      <c r="B32" s="11" t="s">
        <v>48</v>
      </c>
      <c r="C32" s="12">
        <v>2918885</v>
      </c>
      <c r="D32" s="12">
        <v>41753</v>
      </c>
      <c r="E32" s="12">
        <f t="shared" si="8"/>
        <v>2960638</v>
      </c>
      <c r="F32" s="73" t="s">
        <v>295</v>
      </c>
    </row>
    <row r="33" spans="1:6" ht="15.75" customHeight="1" thickBot="1" x14ac:dyDescent="0.4">
      <c r="A33" s="14" t="s">
        <v>49</v>
      </c>
      <c r="B33" s="14" t="s">
        <v>50</v>
      </c>
      <c r="C33" s="15">
        <v>40270</v>
      </c>
      <c r="D33" s="15">
        <v>-10000</v>
      </c>
      <c r="E33" s="12">
        <f t="shared" si="8"/>
        <v>30270</v>
      </c>
      <c r="F33" t="s">
        <v>284</v>
      </c>
    </row>
    <row r="34" spans="1:6" s="36" customFormat="1" ht="15.75" customHeight="1" thickBot="1" x14ac:dyDescent="0.4">
      <c r="A34" s="33"/>
      <c r="B34" s="34" t="s">
        <v>51</v>
      </c>
      <c r="C34" s="35">
        <f>C6-C24</f>
        <v>521606</v>
      </c>
      <c r="D34" s="35">
        <f t="shared" ref="D34:E34" si="9">D6-D24</f>
        <v>-56586</v>
      </c>
      <c r="E34" s="35">
        <f t="shared" si="9"/>
        <v>465020</v>
      </c>
      <c r="F34" s="70"/>
    </row>
    <row r="35" spans="1:6" ht="15.75" customHeight="1" thickBot="1" x14ac:dyDescent="0.4">
      <c r="A35" s="16"/>
      <c r="B35" s="37" t="s">
        <v>52</v>
      </c>
      <c r="C35" s="35">
        <f>C36-C37+C38-C39+C40-C41+C42-C43+C44-C45+C46-C47</f>
        <v>-984160</v>
      </c>
      <c r="D35" s="35">
        <f t="shared" ref="D35" si="10">D36-D37+D38-D39+D40-D41+D42-D43+D44-D45+D46-D47</f>
        <v>177500</v>
      </c>
      <c r="E35" s="19">
        <f t="shared" ref="E35:E39" si="11">C35+D35</f>
        <v>-806660</v>
      </c>
    </row>
    <row r="36" spans="1:6" ht="15.75" customHeight="1" x14ac:dyDescent="0.35">
      <c r="A36" s="21" t="s">
        <v>53</v>
      </c>
      <c r="B36" s="21" t="s">
        <v>54</v>
      </c>
      <c r="C36" s="22">
        <v>105000</v>
      </c>
      <c r="D36" s="22"/>
      <c r="E36" s="22">
        <f t="shared" si="11"/>
        <v>105000</v>
      </c>
    </row>
    <row r="37" spans="1:6" ht="51.5" customHeight="1" x14ac:dyDescent="0.35">
      <c r="A37" s="11" t="s">
        <v>55</v>
      </c>
      <c r="B37" s="11" t="s">
        <v>56</v>
      </c>
      <c r="C37" s="12">
        <v>955000</v>
      </c>
      <c r="D37" s="12">
        <v>-117500</v>
      </c>
      <c r="E37" s="12">
        <f t="shared" si="11"/>
        <v>837500</v>
      </c>
      <c r="F37" s="72" t="s">
        <v>297</v>
      </c>
    </row>
    <row r="38" spans="1:6" ht="15.75" customHeight="1" x14ac:dyDescent="0.35">
      <c r="A38" s="11" t="s">
        <v>57</v>
      </c>
      <c r="B38" s="13" t="s">
        <v>58</v>
      </c>
      <c r="C38" s="12">
        <v>111000</v>
      </c>
      <c r="D38" s="12">
        <v>40000</v>
      </c>
      <c r="E38" s="12">
        <f t="shared" si="11"/>
        <v>151000</v>
      </c>
      <c r="F38" t="s">
        <v>277</v>
      </c>
    </row>
    <row r="39" spans="1:6" ht="43" customHeight="1" x14ac:dyDescent="0.35">
      <c r="A39" s="11" t="s">
        <v>59</v>
      </c>
      <c r="B39" s="13" t="s">
        <v>60</v>
      </c>
      <c r="C39" s="12">
        <v>195000</v>
      </c>
      <c r="D39" s="12">
        <v>-20000</v>
      </c>
      <c r="E39" s="12">
        <f t="shared" si="11"/>
        <v>175000</v>
      </c>
      <c r="F39" s="72" t="s">
        <v>276</v>
      </c>
    </row>
    <row r="40" spans="1:6" ht="15.75" customHeight="1" x14ac:dyDescent="0.35">
      <c r="A40" s="11" t="s">
        <v>61</v>
      </c>
      <c r="B40" s="11" t="s">
        <v>62</v>
      </c>
      <c r="C40" s="38"/>
      <c r="D40" s="38"/>
      <c r="E40" s="38"/>
    </row>
    <row r="41" spans="1:6" ht="15.75" customHeight="1" x14ac:dyDescent="0.35">
      <c r="A41" s="11" t="s">
        <v>63</v>
      </c>
      <c r="B41" s="11" t="s">
        <v>64</v>
      </c>
      <c r="C41" s="38"/>
      <c r="D41" s="38"/>
      <c r="E41" s="38"/>
    </row>
    <row r="42" spans="1:6" ht="15.75" customHeight="1" x14ac:dyDescent="0.35">
      <c r="A42" s="11" t="s">
        <v>65</v>
      </c>
      <c r="B42" s="13" t="s">
        <v>66</v>
      </c>
      <c r="C42" s="38"/>
      <c r="D42" s="38"/>
      <c r="E42" s="38"/>
    </row>
    <row r="43" spans="1:6" ht="15.75" customHeight="1" x14ac:dyDescent="0.35">
      <c r="A43" s="11" t="s">
        <v>67</v>
      </c>
      <c r="B43" s="13" t="s">
        <v>68</v>
      </c>
      <c r="C43" s="38"/>
      <c r="D43" s="38"/>
      <c r="E43" s="38"/>
    </row>
    <row r="44" spans="1:6" ht="15.75" customHeight="1" x14ac:dyDescent="0.35">
      <c r="A44" s="11" t="s">
        <v>69</v>
      </c>
      <c r="B44" s="11" t="s">
        <v>70</v>
      </c>
      <c r="C44" s="39"/>
      <c r="D44" s="39"/>
      <c r="E44" s="39"/>
    </row>
    <row r="45" spans="1:6" ht="15.75" customHeight="1" x14ac:dyDescent="0.35">
      <c r="A45" s="11" t="s">
        <v>71</v>
      </c>
      <c r="B45" s="11" t="s">
        <v>72</v>
      </c>
      <c r="C45" s="38"/>
      <c r="D45" s="38"/>
      <c r="E45" s="38"/>
    </row>
    <row r="46" spans="1:6" ht="15.75" customHeight="1" x14ac:dyDescent="0.35">
      <c r="A46" s="11" t="s">
        <v>73</v>
      </c>
      <c r="B46" s="11" t="s">
        <v>74</v>
      </c>
      <c r="C46" s="38"/>
      <c r="D46" s="38"/>
      <c r="E46" s="38"/>
    </row>
    <row r="47" spans="1:6" ht="15.75" customHeight="1" thickBot="1" x14ac:dyDescent="0.4">
      <c r="A47" s="14" t="s">
        <v>75</v>
      </c>
      <c r="B47" s="14" t="s">
        <v>76</v>
      </c>
      <c r="C47" s="15">
        <v>50160</v>
      </c>
      <c r="D47" s="15"/>
      <c r="E47" s="12">
        <f>C47+D47</f>
        <v>50160</v>
      </c>
    </row>
    <row r="48" spans="1:6" ht="27.75" customHeight="1" thickBot="1" x14ac:dyDescent="0.4">
      <c r="A48" s="16"/>
      <c r="B48" s="40" t="s">
        <v>77</v>
      </c>
      <c r="C48" s="35">
        <f>C34+C35</f>
        <v>-462554</v>
      </c>
      <c r="D48" s="35">
        <f t="shared" ref="D48:E48" si="12">D34+D35</f>
        <v>120914</v>
      </c>
      <c r="E48" s="35">
        <f t="shared" si="12"/>
        <v>-341640</v>
      </c>
    </row>
    <row r="49" spans="1:7" ht="15.75" customHeight="1" thickBot="1" x14ac:dyDescent="0.4">
      <c r="A49" s="16"/>
      <c r="B49" s="26" t="s">
        <v>78</v>
      </c>
      <c r="C49" s="35">
        <f>C50+C51</f>
        <v>-65078</v>
      </c>
      <c r="D49" s="35">
        <f t="shared" ref="D49" si="13">D50+D51</f>
        <v>0</v>
      </c>
      <c r="E49" s="19">
        <f t="shared" ref="E49:E53" si="14">C49+D49</f>
        <v>-65078</v>
      </c>
    </row>
    <row r="50" spans="1:7" ht="15.75" customHeight="1" x14ac:dyDescent="0.35">
      <c r="A50" s="21" t="s">
        <v>79</v>
      </c>
      <c r="B50" s="21" t="s">
        <v>80</v>
      </c>
      <c r="C50" s="41">
        <v>350000</v>
      </c>
      <c r="D50" s="41"/>
      <c r="E50" s="22">
        <f t="shared" si="14"/>
        <v>350000</v>
      </c>
    </row>
    <row r="51" spans="1:7" ht="15.75" customHeight="1" x14ac:dyDescent="0.35">
      <c r="A51" s="11" t="s">
        <v>81</v>
      </c>
      <c r="B51" s="11" t="s">
        <v>82</v>
      </c>
      <c r="C51" s="12">
        <v>-415078</v>
      </c>
      <c r="D51" s="12"/>
      <c r="E51" s="12">
        <f t="shared" si="14"/>
        <v>-415078</v>
      </c>
    </row>
    <row r="52" spans="1:7" ht="15.75" customHeight="1" thickBot="1" x14ac:dyDescent="0.4">
      <c r="A52" s="42" t="s">
        <v>83</v>
      </c>
      <c r="B52" s="43" t="s">
        <v>84</v>
      </c>
      <c r="C52" s="44">
        <v>-500000</v>
      </c>
      <c r="D52" s="44">
        <v>235871.59</v>
      </c>
      <c r="E52" s="12">
        <f t="shared" si="14"/>
        <v>-264128.41000000003</v>
      </c>
      <c r="F52" t="s">
        <v>278</v>
      </c>
    </row>
    <row r="53" spans="1:7" ht="37.5" customHeight="1" thickBot="1" x14ac:dyDescent="0.4">
      <c r="A53" s="45"/>
      <c r="B53" s="46" t="s">
        <v>85</v>
      </c>
      <c r="C53" s="44">
        <v>27632</v>
      </c>
      <c r="D53" s="44">
        <v>114957.59</v>
      </c>
      <c r="E53" s="12">
        <f t="shared" si="14"/>
        <v>142589.59</v>
      </c>
      <c r="F53" s="72" t="s">
        <v>279</v>
      </c>
    </row>
    <row r="54" spans="1:7" ht="15.75" customHeight="1" thickBot="1" x14ac:dyDescent="0.4">
      <c r="A54" s="47"/>
      <c r="B54" s="48"/>
      <c r="C54" s="49">
        <f>C48+C49-C52+C53</f>
        <v>0</v>
      </c>
      <c r="D54" s="49">
        <f>D48+D49-D52+D53</f>
        <v>0</v>
      </c>
      <c r="E54" s="49">
        <f t="shared" ref="E54" si="15">E48+E49-E52+E53</f>
        <v>0</v>
      </c>
      <c r="F54" s="70"/>
    </row>
    <row r="55" spans="1:7" ht="48.4" customHeight="1" thickBot="1" x14ac:dyDescent="0.4">
      <c r="A55" s="9"/>
      <c r="B55" s="59" t="s">
        <v>86</v>
      </c>
      <c r="C55" s="74">
        <f>C56+C63+C64+C68+C85+C92+C99+C106+C124+C137</f>
        <v>10059871</v>
      </c>
      <c r="D55" s="60">
        <f>D56+D63+D64+D68+D85+D92+D99+D106+D124+D137</f>
        <v>1916</v>
      </c>
      <c r="E55" s="10">
        <f t="shared" ref="E55:E62" si="16">C55+D55</f>
        <v>10061787</v>
      </c>
      <c r="F55" s="50"/>
      <c r="G55" s="50"/>
    </row>
    <row r="56" spans="1:7" ht="15.75" customHeight="1" thickBot="1" x14ac:dyDescent="0.4">
      <c r="A56" s="16" t="s">
        <v>87</v>
      </c>
      <c r="B56" s="26" t="s">
        <v>88</v>
      </c>
      <c r="C56" s="35">
        <f>SUM(C57:C62)</f>
        <v>1068680</v>
      </c>
      <c r="D56" s="35">
        <f>SUM(D57:D62)</f>
        <v>-33000</v>
      </c>
      <c r="E56" s="19">
        <f t="shared" si="16"/>
        <v>1035680</v>
      </c>
      <c r="F56" s="50"/>
    </row>
    <row r="57" spans="1:7" ht="15.75" customHeight="1" x14ac:dyDescent="0.35">
      <c r="A57" s="21" t="s">
        <v>89</v>
      </c>
      <c r="B57" s="21" t="s">
        <v>90</v>
      </c>
      <c r="C57" s="22">
        <v>98924</v>
      </c>
      <c r="D57" s="22">
        <v>-1000</v>
      </c>
      <c r="E57" s="22">
        <f t="shared" si="16"/>
        <v>97924</v>
      </c>
    </row>
    <row r="58" spans="1:7" ht="15.75" customHeight="1" x14ac:dyDescent="0.35">
      <c r="A58" s="11" t="s">
        <v>91</v>
      </c>
      <c r="B58" s="13" t="s">
        <v>92</v>
      </c>
      <c r="C58" s="12">
        <v>699574</v>
      </c>
      <c r="D58" s="12">
        <v>-2000</v>
      </c>
      <c r="E58" s="12">
        <f t="shared" si="16"/>
        <v>697574</v>
      </c>
    </row>
    <row r="59" spans="1:7" ht="15.75" customHeight="1" x14ac:dyDescent="0.35">
      <c r="A59" s="11" t="s">
        <v>93</v>
      </c>
      <c r="B59" s="13" t="s">
        <v>94</v>
      </c>
      <c r="C59" s="12">
        <v>40000</v>
      </c>
      <c r="D59" s="12">
        <v>-10000</v>
      </c>
      <c r="E59" s="12">
        <f t="shared" si="16"/>
        <v>30000</v>
      </c>
    </row>
    <row r="60" spans="1:7" ht="15.75" customHeight="1" x14ac:dyDescent="0.35">
      <c r="A60" s="11" t="s">
        <v>95</v>
      </c>
      <c r="B60" s="13" t="s">
        <v>96</v>
      </c>
      <c r="C60" s="12">
        <v>167222</v>
      </c>
      <c r="D60" s="12">
        <v>-20000</v>
      </c>
      <c r="E60" s="12">
        <f t="shared" si="16"/>
        <v>147222</v>
      </c>
    </row>
    <row r="61" spans="1:7" ht="15.75" customHeight="1" x14ac:dyDescent="0.35">
      <c r="A61" s="11" t="s">
        <v>97</v>
      </c>
      <c r="B61" s="13" t="s">
        <v>98</v>
      </c>
      <c r="C61" s="12">
        <v>50160</v>
      </c>
      <c r="D61" s="12"/>
      <c r="E61" s="12">
        <f t="shared" si="16"/>
        <v>50160</v>
      </c>
    </row>
    <row r="62" spans="1:7" ht="15.75" customHeight="1" thickBot="1" x14ac:dyDescent="0.4">
      <c r="A62" s="14"/>
      <c r="B62" s="61" t="s">
        <v>99</v>
      </c>
      <c r="C62" s="15">
        <v>12800</v>
      </c>
      <c r="D62" s="15"/>
      <c r="E62" s="15">
        <f t="shared" si="16"/>
        <v>12800</v>
      </c>
    </row>
    <row r="63" spans="1:7" ht="15.75" customHeight="1" thickBot="1" x14ac:dyDescent="0.4">
      <c r="A63" s="6" t="s">
        <v>100</v>
      </c>
      <c r="B63" s="6" t="s">
        <v>101</v>
      </c>
      <c r="C63" s="62"/>
      <c r="D63" s="62"/>
      <c r="E63" s="62"/>
    </row>
    <row r="64" spans="1:7" ht="15.75" customHeight="1" thickBot="1" x14ac:dyDescent="0.4">
      <c r="A64" s="63" t="s">
        <v>102</v>
      </c>
      <c r="B64" s="63" t="s">
        <v>103</v>
      </c>
      <c r="C64" s="35">
        <f>SUM(C65:C67)</f>
        <v>29394</v>
      </c>
      <c r="D64" s="35">
        <f t="shared" ref="D64" si="17">SUM(D65:D67)</f>
        <v>0</v>
      </c>
      <c r="E64" s="58">
        <f t="shared" ref="E64:E66" si="18">C64+D64</f>
        <v>29394</v>
      </c>
    </row>
    <row r="65" spans="1:5" ht="15.75" customHeight="1" x14ac:dyDescent="0.35">
      <c r="A65" s="21" t="s">
        <v>104</v>
      </c>
      <c r="B65" s="21" t="s">
        <v>105</v>
      </c>
      <c r="C65" s="22">
        <v>2194</v>
      </c>
      <c r="D65" s="22"/>
      <c r="E65" s="22">
        <f t="shared" si="18"/>
        <v>2194</v>
      </c>
    </row>
    <row r="66" spans="1:5" ht="15.75" customHeight="1" x14ac:dyDescent="0.35">
      <c r="A66" s="11" t="s">
        <v>106</v>
      </c>
      <c r="B66" s="11" t="s">
        <v>107</v>
      </c>
      <c r="C66" s="12">
        <v>27200</v>
      </c>
      <c r="D66" s="12"/>
      <c r="E66" s="12">
        <f t="shared" si="18"/>
        <v>27200</v>
      </c>
    </row>
    <row r="67" spans="1:5" ht="15.75" customHeight="1" thickBot="1" x14ac:dyDescent="0.4">
      <c r="A67" s="14"/>
      <c r="B67" s="14" t="s">
        <v>108</v>
      </c>
      <c r="C67" s="15"/>
      <c r="D67" s="15"/>
      <c r="E67" s="15"/>
    </row>
    <row r="68" spans="1:5" ht="15.75" customHeight="1" thickBot="1" x14ac:dyDescent="0.4">
      <c r="A68" s="16" t="s">
        <v>109</v>
      </c>
      <c r="B68" s="16" t="s">
        <v>110</v>
      </c>
      <c r="C68" s="35">
        <f>SUM(C69:C84)</f>
        <v>1202265</v>
      </c>
      <c r="D68" s="35">
        <f t="shared" ref="D68" si="19">SUM(D69:D84)</f>
        <v>-66000</v>
      </c>
      <c r="E68" s="19">
        <f t="shared" ref="E68" si="20">C68+D68</f>
        <v>1136265</v>
      </c>
    </row>
    <row r="69" spans="1:5" ht="15.75" customHeight="1" x14ac:dyDescent="0.35">
      <c r="A69" s="21" t="s">
        <v>111</v>
      </c>
      <c r="B69" s="64" t="s">
        <v>112</v>
      </c>
      <c r="C69" s="65"/>
      <c r="D69" s="65"/>
      <c r="E69" s="65"/>
    </row>
    <row r="70" spans="1:5" ht="15.75" customHeight="1" x14ac:dyDescent="0.35">
      <c r="A70" s="11" t="s">
        <v>113</v>
      </c>
      <c r="B70" s="29" t="s">
        <v>114</v>
      </c>
      <c r="C70" s="12"/>
      <c r="D70" s="12"/>
      <c r="E70" s="12"/>
    </row>
    <row r="71" spans="1:5" ht="15.75" customHeight="1" x14ac:dyDescent="0.35">
      <c r="A71" s="11" t="s">
        <v>115</v>
      </c>
      <c r="B71" s="29" t="s">
        <v>116</v>
      </c>
      <c r="C71" s="51"/>
      <c r="D71" s="51"/>
      <c r="E71" s="51"/>
    </row>
    <row r="72" spans="1:5" ht="15.75" customHeight="1" x14ac:dyDescent="0.35">
      <c r="A72" s="11" t="s">
        <v>117</v>
      </c>
      <c r="B72" s="29" t="s">
        <v>118</v>
      </c>
      <c r="C72" s="51"/>
      <c r="D72" s="51"/>
      <c r="E72" s="51"/>
    </row>
    <row r="73" spans="1:5" ht="15.75" customHeight="1" x14ac:dyDescent="0.35">
      <c r="A73" s="11" t="s">
        <v>119</v>
      </c>
      <c r="B73" s="30" t="s">
        <v>120</v>
      </c>
      <c r="C73" s="12">
        <v>14000</v>
      </c>
      <c r="D73" s="12">
        <v>-2000</v>
      </c>
      <c r="E73" s="12">
        <f t="shared" ref="E73:E75" si="21">C73+D73</f>
        <v>12000</v>
      </c>
    </row>
    <row r="74" spans="1:5" ht="15.75" customHeight="1" x14ac:dyDescent="0.35">
      <c r="A74" s="11" t="s">
        <v>121</v>
      </c>
      <c r="B74" s="30" t="s">
        <v>122</v>
      </c>
      <c r="C74" s="12">
        <v>24470</v>
      </c>
      <c r="D74" s="12"/>
      <c r="E74" s="12">
        <f t="shared" si="21"/>
        <v>24470</v>
      </c>
    </row>
    <row r="75" spans="1:5" ht="15.75" customHeight="1" x14ac:dyDescent="0.35">
      <c r="A75" s="11" t="s">
        <v>123</v>
      </c>
      <c r="B75" s="30" t="s">
        <v>271</v>
      </c>
      <c r="C75" s="12">
        <f>140000+181000</f>
        <v>321000</v>
      </c>
      <c r="D75" s="12">
        <v>-2000</v>
      </c>
      <c r="E75" s="12">
        <f t="shared" si="21"/>
        <v>319000</v>
      </c>
    </row>
    <row r="76" spans="1:5" ht="15.75" customHeight="1" x14ac:dyDescent="0.35">
      <c r="A76" s="11" t="s">
        <v>124</v>
      </c>
      <c r="B76" s="30" t="s">
        <v>125</v>
      </c>
      <c r="C76" s="12"/>
      <c r="D76" s="12"/>
      <c r="E76" s="12"/>
    </row>
    <row r="77" spans="1:5" ht="15.75" customHeight="1" x14ac:dyDescent="0.35">
      <c r="A77" s="11" t="s">
        <v>126</v>
      </c>
      <c r="B77" s="30" t="s">
        <v>127</v>
      </c>
      <c r="C77" s="51"/>
      <c r="D77" s="51"/>
      <c r="E77" s="51"/>
    </row>
    <row r="78" spans="1:5" ht="15.75" customHeight="1" x14ac:dyDescent="0.35">
      <c r="A78" s="11" t="s">
        <v>128</v>
      </c>
      <c r="B78" s="30" t="s">
        <v>129</v>
      </c>
      <c r="C78" s="51"/>
      <c r="D78" s="51"/>
      <c r="E78" s="51"/>
    </row>
    <row r="79" spans="1:5" ht="15.75" customHeight="1" x14ac:dyDescent="0.35">
      <c r="A79" s="11" t="s">
        <v>130</v>
      </c>
      <c r="B79" s="30" t="s">
        <v>131</v>
      </c>
      <c r="C79" s="51"/>
      <c r="D79" s="51"/>
      <c r="E79" s="51"/>
    </row>
    <row r="80" spans="1:5" ht="15.75" customHeight="1" x14ac:dyDescent="0.35">
      <c r="A80" s="11" t="s">
        <v>132</v>
      </c>
      <c r="B80" s="30" t="s">
        <v>133</v>
      </c>
      <c r="C80" s="12">
        <v>40792</v>
      </c>
      <c r="D80" s="12"/>
      <c r="E80" s="12">
        <f t="shared" ref="E80:E83" si="22">C80+D80</f>
        <v>40792</v>
      </c>
    </row>
    <row r="81" spans="1:5" ht="15.75" customHeight="1" x14ac:dyDescent="0.35">
      <c r="A81" s="11" t="s">
        <v>134</v>
      </c>
      <c r="B81" s="30" t="s">
        <v>135</v>
      </c>
      <c r="C81" s="12">
        <v>2650</v>
      </c>
      <c r="D81" s="12">
        <v>-1000</v>
      </c>
      <c r="E81" s="12">
        <f t="shared" si="22"/>
        <v>1650</v>
      </c>
    </row>
    <row r="82" spans="1:5" ht="15.75" customHeight="1" x14ac:dyDescent="0.35">
      <c r="A82" s="11" t="s">
        <v>136</v>
      </c>
      <c r="B82" s="30" t="s">
        <v>137</v>
      </c>
      <c r="C82" s="12">
        <f>106000+535000</f>
        <v>641000</v>
      </c>
      <c r="D82" s="12">
        <v>-60000</v>
      </c>
      <c r="E82" s="12">
        <f t="shared" si="22"/>
        <v>581000</v>
      </c>
    </row>
    <row r="83" spans="1:5" ht="15.75" customHeight="1" x14ac:dyDescent="0.35">
      <c r="A83" s="11" t="s">
        <v>138</v>
      </c>
      <c r="B83" s="29" t="s">
        <v>139</v>
      </c>
      <c r="C83" s="12">
        <v>158353</v>
      </c>
      <c r="D83" s="12">
        <v>-1000</v>
      </c>
      <c r="E83" s="12">
        <f t="shared" si="22"/>
        <v>157353</v>
      </c>
    </row>
    <row r="84" spans="1:5" ht="15.75" customHeight="1" thickBot="1" x14ac:dyDescent="0.4">
      <c r="A84" s="14"/>
      <c r="B84" s="32" t="s">
        <v>140</v>
      </c>
      <c r="C84" s="15"/>
      <c r="D84" s="15"/>
      <c r="E84" s="15"/>
    </row>
    <row r="85" spans="1:5" ht="15.75" customHeight="1" thickBot="1" x14ac:dyDescent="0.4">
      <c r="A85" s="16" t="s">
        <v>141</v>
      </c>
      <c r="B85" s="16" t="s">
        <v>142</v>
      </c>
      <c r="C85" s="35">
        <f>SUM(C86:C91)</f>
        <v>585985</v>
      </c>
      <c r="D85" s="35">
        <f t="shared" ref="D85" si="23">SUM(D86:D91)</f>
        <v>0</v>
      </c>
      <c r="E85" s="19">
        <f t="shared" ref="E85:E90" si="24">C85+D85</f>
        <v>585985</v>
      </c>
    </row>
    <row r="86" spans="1:5" ht="15.75" customHeight="1" x14ac:dyDescent="0.35">
      <c r="A86" s="21" t="s">
        <v>143</v>
      </c>
      <c r="B86" s="27" t="s">
        <v>144</v>
      </c>
      <c r="C86" s="22">
        <v>97109</v>
      </c>
      <c r="D86" s="22"/>
      <c r="E86" s="22">
        <f t="shared" si="24"/>
        <v>97109</v>
      </c>
    </row>
    <row r="87" spans="1:5" ht="15.75" customHeight="1" x14ac:dyDescent="0.35">
      <c r="A87" s="11" t="s">
        <v>145</v>
      </c>
      <c r="B87" s="30" t="s">
        <v>146</v>
      </c>
      <c r="C87" s="12">
        <v>135000</v>
      </c>
      <c r="D87" s="12"/>
      <c r="E87" s="12">
        <f t="shared" si="24"/>
        <v>135000</v>
      </c>
    </row>
    <row r="88" spans="1:5" ht="15.75" customHeight="1" x14ac:dyDescent="0.35">
      <c r="A88" s="11" t="s">
        <v>147</v>
      </c>
      <c r="B88" s="30" t="s">
        <v>148</v>
      </c>
      <c r="C88" s="12">
        <f>300+20000</f>
        <v>20300</v>
      </c>
      <c r="D88" s="12"/>
      <c r="E88" s="12">
        <f t="shared" si="24"/>
        <v>20300</v>
      </c>
    </row>
    <row r="89" spans="1:5" ht="15.75" customHeight="1" x14ac:dyDescent="0.35">
      <c r="A89" s="11" t="s">
        <v>149</v>
      </c>
      <c r="B89" s="30" t="s">
        <v>150</v>
      </c>
      <c r="C89" s="12">
        <v>20000</v>
      </c>
      <c r="D89" s="12"/>
      <c r="E89" s="12">
        <f t="shared" si="24"/>
        <v>20000</v>
      </c>
    </row>
    <row r="90" spans="1:5" ht="15.75" customHeight="1" x14ac:dyDescent="0.35">
      <c r="A90" s="11" t="s">
        <v>151</v>
      </c>
      <c r="B90" s="29" t="s">
        <v>152</v>
      </c>
      <c r="C90" s="12">
        <f>292576+21000</f>
        <v>313576</v>
      </c>
      <c r="D90" s="12"/>
      <c r="E90" s="12">
        <f t="shared" si="24"/>
        <v>313576</v>
      </c>
    </row>
    <row r="91" spans="1:5" ht="15.75" customHeight="1" thickBot="1" x14ac:dyDescent="0.4">
      <c r="A91" s="14"/>
      <c r="B91" s="32" t="s">
        <v>153</v>
      </c>
      <c r="C91" s="15"/>
      <c r="D91" s="15"/>
      <c r="E91" s="15"/>
    </row>
    <row r="92" spans="1:5" ht="15.75" customHeight="1" thickBot="1" x14ac:dyDescent="0.4">
      <c r="A92" s="16" t="s">
        <v>154</v>
      </c>
      <c r="B92" s="26" t="s">
        <v>155</v>
      </c>
      <c r="C92" s="35">
        <f>SUM(C93:C98)</f>
        <v>222551</v>
      </c>
      <c r="D92" s="35">
        <f t="shared" ref="D92" si="25">SUM(D93:D98)</f>
        <v>0</v>
      </c>
      <c r="E92" s="19">
        <f t="shared" ref="E92" si="26">C92+D92</f>
        <v>222551</v>
      </c>
    </row>
    <row r="93" spans="1:5" ht="15.75" customHeight="1" x14ac:dyDescent="0.35">
      <c r="A93" s="21" t="s">
        <v>156</v>
      </c>
      <c r="B93" s="64" t="s">
        <v>157</v>
      </c>
      <c r="C93" s="22">
        <f>44100+8000</f>
        <v>52100</v>
      </c>
      <c r="D93" s="22"/>
      <c r="E93" s="22">
        <f>C93+D93</f>
        <v>52100</v>
      </c>
    </row>
    <row r="94" spans="1:5" ht="15.75" customHeight="1" x14ac:dyDescent="0.35">
      <c r="A94" s="11" t="s">
        <v>158</v>
      </c>
      <c r="B94" s="29" t="s">
        <v>159</v>
      </c>
      <c r="C94" s="12"/>
      <c r="D94" s="12"/>
      <c r="E94" s="12"/>
    </row>
    <row r="95" spans="1:5" ht="15.75" customHeight="1" x14ac:dyDescent="0.35">
      <c r="A95" s="11" t="s">
        <v>160</v>
      </c>
      <c r="B95" s="29" t="s">
        <v>161</v>
      </c>
      <c r="C95" s="12">
        <v>45000</v>
      </c>
      <c r="D95" s="12"/>
      <c r="E95" s="12">
        <f t="shared" ref="E95:E97" si="27">C95+D95</f>
        <v>45000</v>
      </c>
    </row>
    <row r="96" spans="1:5" ht="15.75" customHeight="1" x14ac:dyDescent="0.35">
      <c r="A96" s="11" t="s">
        <v>162</v>
      </c>
      <c r="B96" s="29" t="s">
        <v>163</v>
      </c>
      <c r="C96" s="12">
        <f>62000+10000</f>
        <v>72000</v>
      </c>
      <c r="D96" s="12"/>
      <c r="E96" s="12">
        <f t="shared" si="27"/>
        <v>72000</v>
      </c>
    </row>
    <row r="97" spans="1:5" ht="15.75" customHeight="1" x14ac:dyDescent="0.35">
      <c r="A97" s="11" t="s">
        <v>164</v>
      </c>
      <c r="B97" s="29" t="s">
        <v>165</v>
      </c>
      <c r="C97" s="12">
        <v>53451</v>
      </c>
      <c r="D97" s="12"/>
      <c r="E97" s="12">
        <f t="shared" si="27"/>
        <v>53451</v>
      </c>
    </row>
    <row r="98" spans="1:5" ht="15.75" customHeight="1" thickBot="1" x14ac:dyDescent="0.4">
      <c r="A98" s="14"/>
      <c r="B98" s="66" t="s">
        <v>166</v>
      </c>
      <c r="C98" s="15"/>
      <c r="D98" s="15"/>
      <c r="E98" s="15"/>
    </row>
    <row r="99" spans="1:5" ht="15.75" customHeight="1" thickBot="1" x14ac:dyDescent="0.4">
      <c r="A99" s="16" t="s">
        <v>167</v>
      </c>
      <c r="B99" s="16" t="s">
        <v>168</v>
      </c>
      <c r="C99" s="35">
        <f>SUM(C100:C105)</f>
        <v>13800</v>
      </c>
      <c r="D99" s="35">
        <f t="shared" ref="D99" si="28">SUM(D100:D105)</f>
        <v>0</v>
      </c>
      <c r="E99" s="19">
        <f t="shared" ref="E99" si="29">C99+D99</f>
        <v>13800</v>
      </c>
    </row>
    <row r="100" spans="1:5" ht="15.75" customHeight="1" x14ac:dyDescent="0.35">
      <c r="A100" s="21" t="s">
        <v>169</v>
      </c>
      <c r="B100" s="67" t="s">
        <v>170</v>
      </c>
      <c r="C100" s="41"/>
      <c r="D100" s="41"/>
      <c r="E100" s="41"/>
    </row>
    <row r="101" spans="1:5" ht="15.75" customHeight="1" x14ac:dyDescent="0.35">
      <c r="A101" s="11" t="s">
        <v>171</v>
      </c>
      <c r="B101" s="52" t="s">
        <v>172</v>
      </c>
      <c r="C101" s="51"/>
      <c r="D101" s="51"/>
      <c r="E101" s="51"/>
    </row>
    <row r="102" spans="1:5" ht="15.75" customHeight="1" x14ac:dyDescent="0.35">
      <c r="A102" s="11" t="s">
        <v>173</v>
      </c>
      <c r="B102" s="52" t="s">
        <v>174</v>
      </c>
      <c r="C102" s="51"/>
      <c r="D102" s="51"/>
      <c r="E102" s="51"/>
    </row>
    <row r="103" spans="1:5" ht="15.75" customHeight="1" x14ac:dyDescent="0.35">
      <c r="A103" s="11" t="s">
        <v>175</v>
      </c>
      <c r="B103" s="52" t="s">
        <v>176</v>
      </c>
      <c r="C103" s="51"/>
      <c r="D103" s="51"/>
      <c r="E103" s="51"/>
    </row>
    <row r="104" spans="1:5" ht="15.75" customHeight="1" x14ac:dyDescent="0.35">
      <c r="A104" s="11" t="s">
        <v>177</v>
      </c>
      <c r="B104" s="53" t="s">
        <v>178</v>
      </c>
      <c r="C104" s="51"/>
      <c r="D104" s="51"/>
      <c r="E104" s="51"/>
    </row>
    <row r="105" spans="1:5" ht="15.75" customHeight="1" thickBot="1" x14ac:dyDescent="0.4">
      <c r="A105" s="14"/>
      <c r="B105" s="68" t="s">
        <v>179</v>
      </c>
      <c r="C105" s="15">
        <v>13800</v>
      </c>
      <c r="D105" s="15"/>
      <c r="E105" s="15">
        <f>C105+D105</f>
        <v>13800</v>
      </c>
    </row>
    <row r="106" spans="1:5" ht="15.75" customHeight="1" thickBot="1" x14ac:dyDescent="0.4">
      <c r="A106" s="16" t="s">
        <v>180</v>
      </c>
      <c r="B106" s="26" t="s">
        <v>181</v>
      </c>
      <c r="C106" s="35">
        <f>SUM(C107:C123)</f>
        <v>1035198</v>
      </c>
      <c r="D106" s="35">
        <f t="shared" ref="D106" si="30">SUM(D107:D123)</f>
        <v>-1850</v>
      </c>
      <c r="E106" s="19">
        <f t="shared" ref="E106:E113" si="31">C106+D106</f>
        <v>1033348</v>
      </c>
    </row>
    <row r="107" spans="1:5" ht="15.75" customHeight="1" x14ac:dyDescent="0.35">
      <c r="A107" s="21" t="s">
        <v>182</v>
      </c>
      <c r="B107" s="69" t="s">
        <v>183</v>
      </c>
      <c r="C107" s="22">
        <f>103245+40000</f>
        <v>143245</v>
      </c>
      <c r="D107" s="22">
        <v>6000</v>
      </c>
      <c r="E107" s="22">
        <f t="shared" si="31"/>
        <v>149245</v>
      </c>
    </row>
    <row r="108" spans="1:5" ht="15.75" customHeight="1" x14ac:dyDescent="0.35">
      <c r="A108" s="11" t="s">
        <v>184</v>
      </c>
      <c r="B108" s="30" t="s">
        <v>185</v>
      </c>
      <c r="C108" s="12">
        <v>5950</v>
      </c>
      <c r="D108" s="12"/>
      <c r="E108" s="12">
        <f t="shared" si="31"/>
        <v>5950</v>
      </c>
    </row>
    <row r="109" spans="1:5" ht="15.75" customHeight="1" x14ac:dyDescent="0.35">
      <c r="A109" s="11" t="s">
        <v>186</v>
      </c>
      <c r="B109" s="30" t="s">
        <v>187</v>
      </c>
      <c r="C109" s="12">
        <v>144887</v>
      </c>
      <c r="D109" s="12">
        <v>-2500</v>
      </c>
      <c r="E109" s="12">
        <f t="shared" si="31"/>
        <v>142387</v>
      </c>
    </row>
    <row r="110" spans="1:5" ht="15.75" customHeight="1" x14ac:dyDescent="0.35">
      <c r="A110" s="11" t="s">
        <v>188</v>
      </c>
      <c r="B110" s="30" t="s">
        <v>189</v>
      </c>
      <c r="C110" s="12">
        <v>34000</v>
      </c>
      <c r="D110" s="12"/>
      <c r="E110" s="12">
        <f t="shared" si="31"/>
        <v>34000</v>
      </c>
    </row>
    <row r="111" spans="1:5" ht="15.75" customHeight="1" x14ac:dyDescent="0.35">
      <c r="A111" s="11" t="s">
        <v>190</v>
      </c>
      <c r="B111" s="30" t="s">
        <v>191</v>
      </c>
      <c r="C111" s="12">
        <v>161010</v>
      </c>
      <c r="D111" s="12">
        <v>-1000</v>
      </c>
      <c r="E111" s="12">
        <f t="shared" si="31"/>
        <v>160010</v>
      </c>
    </row>
    <row r="112" spans="1:5" ht="15.75" customHeight="1" x14ac:dyDescent="0.35">
      <c r="A112" s="11" t="s">
        <v>192</v>
      </c>
      <c r="B112" s="30" t="s">
        <v>193</v>
      </c>
      <c r="C112" s="12">
        <f>326735+71000</f>
        <v>397735</v>
      </c>
      <c r="D112" s="12">
        <v>-6000</v>
      </c>
      <c r="E112" s="12">
        <f t="shared" si="31"/>
        <v>391735</v>
      </c>
    </row>
    <row r="113" spans="1:5" ht="15.75" customHeight="1" x14ac:dyDescent="0.35">
      <c r="A113" s="11" t="s">
        <v>194</v>
      </c>
      <c r="B113" s="30" t="s">
        <v>195</v>
      </c>
      <c r="C113" s="12">
        <f>28051+14000</f>
        <v>42051</v>
      </c>
      <c r="D113" s="12"/>
      <c r="E113" s="12">
        <f t="shared" si="31"/>
        <v>42051</v>
      </c>
    </row>
    <row r="114" spans="1:5" ht="15.75" customHeight="1" x14ac:dyDescent="0.35">
      <c r="A114" s="11" t="s">
        <v>196</v>
      </c>
      <c r="B114" s="30" t="s">
        <v>197</v>
      </c>
      <c r="C114" s="12"/>
      <c r="D114" s="12"/>
      <c r="E114" s="12"/>
    </row>
    <row r="115" spans="1:5" ht="15.75" customHeight="1" x14ac:dyDescent="0.35">
      <c r="A115" s="11" t="s">
        <v>198</v>
      </c>
      <c r="B115" s="30" t="s">
        <v>199</v>
      </c>
      <c r="C115" s="12">
        <v>13150</v>
      </c>
      <c r="D115" s="12"/>
      <c r="E115" s="12">
        <f>C115+D115</f>
        <v>13150</v>
      </c>
    </row>
    <row r="116" spans="1:5" ht="15.75" customHeight="1" x14ac:dyDescent="0.35">
      <c r="A116" s="11" t="s">
        <v>200</v>
      </c>
      <c r="B116" s="30" t="s">
        <v>201</v>
      </c>
      <c r="C116" s="12"/>
      <c r="D116" s="12"/>
      <c r="E116" s="12"/>
    </row>
    <row r="117" spans="1:5" ht="15.75" customHeight="1" x14ac:dyDescent="0.35">
      <c r="A117" s="11" t="s">
        <v>202</v>
      </c>
      <c r="B117" s="30" t="s">
        <v>203</v>
      </c>
      <c r="C117" s="12"/>
      <c r="D117" s="12"/>
      <c r="E117" s="12"/>
    </row>
    <row r="118" spans="1:5" ht="15.75" customHeight="1" x14ac:dyDescent="0.35">
      <c r="A118" s="11" t="s">
        <v>204</v>
      </c>
      <c r="B118" s="30" t="s">
        <v>205</v>
      </c>
      <c r="C118" s="12"/>
      <c r="D118" s="12"/>
      <c r="E118" s="12"/>
    </row>
    <row r="119" spans="1:5" ht="15.75" customHeight="1" x14ac:dyDescent="0.35">
      <c r="A119" s="11" t="s">
        <v>206</v>
      </c>
      <c r="B119" s="30" t="s">
        <v>207</v>
      </c>
      <c r="C119" s="12"/>
      <c r="D119" s="12"/>
      <c r="E119" s="12"/>
    </row>
    <row r="120" spans="1:5" ht="15.75" customHeight="1" x14ac:dyDescent="0.35">
      <c r="A120" s="11" t="s">
        <v>208</v>
      </c>
      <c r="B120" s="29" t="s">
        <v>209</v>
      </c>
      <c r="C120" s="12">
        <v>31500</v>
      </c>
      <c r="D120" s="12">
        <v>-2000</v>
      </c>
      <c r="E120" s="12">
        <f t="shared" ref="E120:E122" si="32">C120+D120</f>
        <v>29500</v>
      </c>
    </row>
    <row r="121" spans="1:5" ht="15.75" customHeight="1" x14ac:dyDescent="0.35">
      <c r="A121" s="11" t="s">
        <v>210</v>
      </c>
      <c r="B121" s="29" t="s">
        <v>211</v>
      </c>
      <c r="C121" s="12">
        <v>35120</v>
      </c>
      <c r="D121" s="12"/>
      <c r="E121" s="12">
        <f t="shared" si="32"/>
        <v>35120</v>
      </c>
    </row>
    <row r="122" spans="1:5" ht="15.75" customHeight="1" x14ac:dyDescent="0.35">
      <c r="A122" s="11" t="s">
        <v>212</v>
      </c>
      <c r="B122" s="29" t="s">
        <v>213</v>
      </c>
      <c r="C122" s="12">
        <v>26550</v>
      </c>
      <c r="D122" s="12">
        <v>3650</v>
      </c>
      <c r="E122" s="12">
        <f t="shared" si="32"/>
        <v>30200</v>
      </c>
    </row>
    <row r="123" spans="1:5" ht="15.75" customHeight="1" thickBot="1" x14ac:dyDescent="0.4">
      <c r="A123" s="14"/>
      <c r="B123" s="32"/>
      <c r="C123" s="15"/>
      <c r="D123" s="15"/>
      <c r="E123" s="15"/>
    </row>
    <row r="124" spans="1:5" ht="15.75" customHeight="1" thickBot="1" x14ac:dyDescent="0.4">
      <c r="A124" s="16" t="s">
        <v>214</v>
      </c>
      <c r="B124" s="16" t="s">
        <v>215</v>
      </c>
      <c r="C124" s="35">
        <f>SUM(C125:C136)</f>
        <v>4815430</v>
      </c>
      <c r="D124" s="35">
        <f t="shared" ref="D124" si="33">SUM(D125:D136)</f>
        <v>23548</v>
      </c>
      <c r="E124" s="19">
        <f t="shared" ref="E124:E126" si="34">C124+D124</f>
        <v>4838978</v>
      </c>
    </row>
    <row r="125" spans="1:5" ht="15.75" customHeight="1" x14ac:dyDescent="0.35">
      <c r="A125" s="21" t="s">
        <v>216</v>
      </c>
      <c r="B125" s="64" t="s">
        <v>217</v>
      </c>
      <c r="C125" s="22">
        <f>1400377+10000</f>
        <v>1410377</v>
      </c>
      <c r="D125" s="22">
        <v>-3996</v>
      </c>
      <c r="E125" s="22">
        <f t="shared" si="34"/>
        <v>1406381</v>
      </c>
    </row>
    <row r="126" spans="1:5" ht="15.75" customHeight="1" x14ac:dyDescent="0.35">
      <c r="A126" s="25" t="s">
        <v>218</v>
      </c>
      <c r="B126" s="54" t="s">
        <v>219</v>
      </c>
      <c r="C126" s="12">
        <v>2898982</v>
      </c>
      <c r="D126" s="12">
        <v>-58296</v>
      </c>
      <c r="E126" s="12">
        <f t="shared" si="34"/>
        <v>2840686</v>
      </c>
    </row>
    <row r="127" spans="1:5" ht="15.75" customHeight="1" x14ac:dyDescent="0.35">
      <c r="A127" s="25" t="s">
        <v>220</v>
      </c>
      <c r="B127" s="29" t="s">
        <v>221</v>
      </c>
      <c r="C127" s="12"/>
      <c r="D127" s="12"/>
      <c r="E127" s="12"/>
    </row>
    <row r="128" spans="1:5" ht="15.75" customHeight="1" x14ac:dyDescent="0.35">
      <c r="A128" s="11" t="s">
        <v>222</v>
      </c>
      <c r="B128" s="29" t="s">
        <v>223</v>
      </c>
      <c r="C128" s="12"/>
      <c r="D128" s="12"/>
      <c r="E128" s="12"/>
    </row>
    <row r="129" spans="1:7" ht="15.75" customHeight="1" x14ac:dyDescent="0.35">
      <c r="A129" s="11" t="s">
        <v>224</v>
      </c>
      <c r="B129" s="29" t="s">
        <v>225</v>
      </c>
      <c r="C129" s="12"/>
      <c r="D129" s="12"/>
      <c r="E129" s="12"/>
    </row>
    <row r="130" spans="1:7" ht="15.75" customHeight="1" x14ac:dyDescent="0.35">
      <c r="A130" s="11" t="s">
        <v>226</v>
      </c>
      <c r="B130" s="29" t="s">
        <v>227</v>
      </c>
      <c r="C130" s="12">
        <v>318222</v>
      </c>
      <c r="D130" s="12">
        <v>85840</v>
      </c>
      <c r="E130" s="12">
        <f t="shared" ref="E130:E134" si="35">C130+D130</f>
        <v>404062</v>
      </c>
    </row>
    <row r="131" spans="1:7" ht="15.75" customHeight="1" x14ac:dyDescent="0.35">
      <c r="A131" s="11" t="s">
        <v>228</v>
      </c>
      <c r="B131" s="29" t="s">
        <v>229</v>
      </c>
      <c r="C131" s="12">
        <v>1000</v>
      </c>
      <c r="D131" s="12"/>
      <c r="E131" s="12">
        <f t="shared" si="35"/>
        <v>1000</v>
      </c>
    </row>
    <row r="132" spans="1:7" ht="15.75" customHeight="1" x14ac:dyDescent="0.35">
      <c r="A132" s="11" t="s">
        <v>230</v>
      </c>
      <c r="B132" s="29" t="s">
        <v>231</v>
      </c>
      <c r="C132" s="12">
        <v>145900</v>
      </c>
      <c r="D132" s="12"/>
      <c r="E132" s="12">
        <f t="shared" si="35"/>
        <v>145900</v>
      </c>
    </row>
    <row r="133" spans="1:7" ht="15.75" customHeight="1" x14ac:dyDescent="0.35">
      <c r="A133" s="11" t="s">
        <v>232</v>
      </c>
      <c r="B133" s="29" t="s">
        <v>233</v>
      </c>
      <c r="C133" s="12">
        <v>37449</v>
      </c>
      <c r="D133" s="12"/>
      <c r="E133" s="12">
        <f t="shared" si="35"/>
        <v>37449</v>
      </c>
    </row>
    <row r="134" spans="1:7" ht="15.75" customHeight="1" x14ac:dyDescent="0.35">
      <c r="A134" s="11" t="s">
        <v>234</v>
      </c>
      <c r="B134" s="29" t="s">
        <v>235</v>
      </c>
      <c r="C134" s="12">
        <v>3500</v>
      </c>
      <c r="D134" s="12"/>
      <c r="E134" s="12">
        <f t="shared" si="35"/>
        <v>3500</v>
      </c>
    </row>
    <row r="135" spans="1:7" ht="15.75" customHeight="1" x14ac:dyDescent="0.35">
      <c r="A135" s="11" t="s">
        <v>236</v>
      </c>
      <c r="B135" s="29" t="s">
        <v>237</v>
      </c>
      <c r="C135" s="12"/>
      <c r="D135" s="12"/>
      <c r="E135" s="12"/>
    </row>
    <row r="136" spans="1:7" ht="15.75" customHeight="1" thickBot="1" x14ac:dyDescent="0.4">
      <c r="A136" s="14"/>
      <c r="B136" s="66" t="s">
        <v>238</v>
      </c>
      <c r="C136" s="15"/>
      <c r="D136" s="15"/>
      <c r="E136" s="15"/>
    </row>
    <row r="137" spans="1:7" ht="15.75" customHeight="1" thickBot="1" x14ac:dyDescent="0.4">
      <c r="A137" s="16" t="s">
        <v>239</v>
      </c>
      <c r="B137" s="26" t="s">
        <v>240</v>
      </c>
      <c r="C137" s="35">
        <f>SUM(C138:C152)</f>
        <v>1086568</v>
      </c>
      <c r="D137" s="35">
        <f t="shared" ref="D137" si="36">SUM(D138:D152)</f>
        <v>79218</v>
      </c>
      <c r="E137" s="19">
        <f t="shared" ref="E137" si="37">C137+D137</f>
        <v>1165786</v>
      </c>
    </row>
    <row r="138" spans="1:7" ht="15.75" customHeight="1" x14ac:dyDescent="0.35">
      <c r="A138" s="21" t="s">
        <v>241</v>
      </c>
      <c r="B138" s="64" t="s">
        <v>242</v>
      </c>
      <c r="C138" s="22">
        <v>6250</v>
      </c>
      <c r="D138" s="22"/>
      <c r="E138" s="22">
        <f>C138+D138</f>
        <v>6250</v>
      </c>
    </row>
    <row r="139" spans="1:7" ht="15.75" customHeight="1" x14ac:dyDescent="0.35">
      <c r="A139" s="11" t="s">
        <v>243</v>
      </c>
      <c r="B139" s="29" t="s">
        <v>244</v>
      </c>
      <c r="C139" s="12"/>
      <c r="D139" s="12"/>
      <c r="E139" s="12"/>
      <c r="G139" s="75"/>
    </row>
    <row r="140" spans="1:7" ht="15.75" customHeight="1" x14ac:dyDescent="0.35">
      <c r="A140" s="11" t="s">
        <v>245</v>
      </c>
      <c r="B140" s="29" t="s">
        <v>246</v>
      </c>
      <c r="C140" s="12">
        <v>119295</v>
      </c>
      <c r="D140" s="12"/>
      <c r="E140" s="12">
        <f t="shared" ref="E140:E142" si="38">C140+D140</f>
        <v>119295</v>
      </c>
      <c r="G140" s="75"/>
    </row>
    <row r="141" spans="1:7" ht="15.75" customHeight="1" x14ac:dyDescent="0.35">
      <c r="A141" s="11" t="s">
        <v>247</v>
      </c>
      <c r="B141" s="29" t="s">
        <v>248</v>
      </c>
      <c r="C141" s="12">
        <v>225000</v>
      </c>
      <c r="D141" s="12"/>
      <c r="E141" s="12">
        <f t="shared" si="38"/>
        <v>225000</v>
      </c>
      <c r="G141" s="75"/>
    </row>
    <row r="142" spans="1:7" ht="15.75" customHeight="1" x14ac:dyDescent="0.35">
      <c r="A142" s="11" t="s">
        <v>249</v>
      </c>
      <c r="B142" s="29" t="s">
        <v>250</v>
      </c>
      <c r="C142" s="12">
        <v>121196</v>
      </c>
      <c r="D142" s="12"/>
      <c r="E142" s="12">
        <f t="shared" si="38"/>
        <v>121196</v>
      </c>
      <c r="G142" s="75"/>
    </row>
    <row r="143" spans="1:7" ht="15.75" customHeight="1" x14ac:dyDescent="0.35">
      <c r="A143" s="11" t="s">
        <v>251</v>
      </c>
      <c r="B143" s="29" t="s">
        <v>252</v>
      </c>
      <c r="C143" s="12"/>
      <c r="D143" s="12"/>
      <c r="E143" s="12"/>
      <c r="G143" s="75"/>
    </row>
    <row r="144" spans="1:7" ht="15.75" customHeight="1" x14ac:dyDescent="0.35">
      <c r="A144" s="11" t="s">
        <v>253</v>
      </c>
      <c r="B144" s="29" t="s">
        <v>254</v>
      </c>
      <c r="C144" s="12">
        <v>129000</v>
      </c>
      <c r="D144" s="12"/>
      <c r="E144" s="12">
        <f t="shared" ref="E144:E145" si="39">C144+D144</f>
        <v>129000</v>
      </c>
      <c r="G144" s="75"/>
    </row>
    <row r="145" spans="1:7" ht="15.75" customHeight="1" x14ac:dyDescent="0.35">
      <c r="A145" s="11" t="s">
        <v>255</v>
      </c>
      <c r="B145" s="29" t="s">
        <v>256</v>
      </c>
      <c r="C145" s="12">
        <v>127538</v>
      </c>
      <c r="D145" s="12">
        <v>86000</v>
      </c>
      <c r="E145" s="12">
        <f t="shared" si="39"/>
        <v>213538</v>
      </c>
      <c r="G145" s="75"/>
    </row>
    <row r="146" spans="1:7" ht="15.75" customHeight="1" x14ac:dyDescent="0.35">
      <c r="A146" s="11" t="s">
        <v>257</v>
      </c>
      <c r="B146" s="29" t="s">
        <v>258</v>
      </c>
      <c r="C146" s="12"/>
      <c r="D146" s="12"/>
      <c r="E146" s="12"/>
      <c r="G146" s="75"/>
    </row>
    <row r="147" spans="1:7" ht="15.75" customHeight="1" x14ac:dyDescent="0.35">
      <c r="A147" s="11" t="s">
        <v>259</v>
      </c>
      <c r="B147" s="29" t="s">
        <v>260</v>
      </c>
      <c r="C147" s="12">
        <v>10500</v>
      </c>
      <c r="D147" s="12"/>
      <c r="E147" s="12">
        <f>C147+D147</f>
        <v>10500</v>
      </c>
      <c r="G147" s="75"/>
    </row>
    <row r="148" spans="1:7" ht="15.75" customHeight="1" x14ac:dyDescent="0.35">
      <c r="A148" s="11" t="s">
        <v>261</v>
      </c>
      <c r="B148" s="29" t="s">
        <v>262</v>
      </c>
      <c r="C148" s="12"/>
      <c r="D148" s="12"/>
      <c r="E148" s="12"/>
      <c r="G148" s="75"/>
    </row>
    <row r="149" spans="1:7" ht="15.75" customHeight="1" x14ac:dyDescent="0.35">
      <c r="A149" s="11" t="s">
        <v>263</v>
      </c>
      <c r="B149" s="29" t="s">
        <v>264</v>
      </c>
      <c r="C149" s="12">
        <v>100000</v>
      </c>
      <c r="D149" s="12">
        <v>-12512</v>
      </c>
      <c r="E149" s="12">
        <f t="shared" ref="E149:E151" si="40">C149+D149</f>
        <v>87488</v>
      </c>
      <c r="G149" s="75"/>
    </row>
    <row r="150" spans="1:7" ht="15.75" customHeight="1" x14ac:dyDescent="0.35">
      <c r="A150" s="11" t="s">
        <v>265</v>
      </c>
      <c r="B150" s="29" t="s">
        <v>266</v>
      </c>
      <c r="C150" s="12">
        <v>32944</v>
      </c>
      <c r="D150" s="12">
        <f>-3650-2252</f>
        <v>-5902</v>
      </c>
      <c r="E150" s="12">
        <f t="shared" si="40"/>
        <v>27042</v>
      </c>
      <c r="G150" s="75"/>
    </row>
    <row r="151" spans="1:7" ht="15.75" customHeight="1" x14ac:dyDescent="0.35">
      <c r="A151" s="11" t="s">
        <v>267</v>
      </c>
      <c r="B151" s="29" t="s">
        <v>268</v>
      </c>
      <c r="C151" s="12">
        <v>214845</v>
      </c>
      <c r="D151" s="12">
        <f>9380+2252</f>
        <v>11632</v>
      </c>
      <c r="E151" s="12">
        <f t="shared" si="40"/>
        <v>226477</v>
      </c>
      <c r="G151" s="75"/>
    </row>
    <row r="152" spans="1:7" ht="15.75" customHeight="1" thickBot="1" x14ac:dyDescent="0.4">
      <c r="A152" s="55"/>
      <c r="B152" s="56" t="s">
        <v>269</v>
      </c>
      <c r="C152" s="57"/>
      <c r="D152" s="57"/>
      <c r="E152" s="57"/>
      <c r="G152" s="75"/>
    </row>
    <row r="153" spans="1:7" x14ac:dyDescent="0.35">
      <c r="G153" s="75"/>
    </row>
    <row r="154" spans="1:7" x14ac:dyDescent="0.35">
      <c r="G154" s="75"/>
    </row>
    <row r="155" spans="1:7" x14ac:dyDescent="0.35">
      <c r="G155" s="75"/>
    </row>
    <row r="156" spans="1:7" x14ac:dyDescent="0.35">
      <c r="G156" s="75"/>
    </row>
    <row r="157" spans="1:7" x14ac:dyDescent="0.35">
      <c r="G157" s="75"/>
    </row>
    <row r="158" spans="1:7" x14ac:dyDescent="0.35">
      <c r="G158" s="75"/>
    </row>
    <row r="159" spans="1:7" x14ac:dyDescent="0.35">
      <c r="G159" s="75"/>
    </row>
  </sheetData>
  <conditionalFormatting sqref="C34:E34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3" ma:contentTypeDescription="Loo uus dokument" ma:contentTypeScope="" ma:versionID="0149474b1e60330e5873c12bc301970f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3f000c9e1dc0941b4c41e2748b67efb2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60838-ACA8-40B8-84DC-73F1BE52A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FF010-2C43-4B49-BB8A-C825BB90B2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4EE35F-7146-494D-AC2A-1157B172A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VV</vt:lpstr>
      <vt:lpstr>Sotsiaalk.</vt:lpstr>
      <vt:lpstr>V.Kosemets</vt:lpstr>
      <vt:lpstr>Volikogule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2022-02-17T09:49:06Z</cp:lastPrinted>
  <dcterms:created xsi:type="dcterms:W3CDTF">2021-12-03T12:54:39Z</dcterms:created>
  <dcterms:modified xsi:type="dcterms:W3CDTF">2022-02-17T11:19:27Z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